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ristopheHeyvaert\Documents\Dossier travail\Clients\CHAPELLE GREGOR\"/>
    </mc:Choice>
  </mc:AlternateContent>
  <xr:revisionPtr revIDLastSave="0" documentId="13_ncr:1_{D814E458-AEE8-47E5-9571-45F2445FF7C9}" xr6:coauthVersionLast="45" xr6:coauthVersionMax="45" xr10:uidLastSave="{00000000-0000-0000-0000-000000000000}"/>
  <bookViews>
    <workbookView xWindow="-108" yWindow="-108" windowWidth="23256" windowHeight="12576" tabRatio="722" firstSheet="1" activeTab="10" xr2:uid="{00000000-000D-0000-FFFF-FFFF00000000}"/>
  </bookViews>
  <sheets>
    <sheet name="Mode d'emploi" sheetId="33" r:id="rId1"/>
    <sheet name="Affectation" sheetId="39" r:id="rId2"/>
    <sheet name="Bilan" sheetId="22" r:id="rId3"/>
    <sheet name="Résultat" sheetId="21" r:id="rId4"/>
    <sheet name="Ventes" sheetId="30" r:id="rId5"/>
    <sheet name="Investissements" sheetId="3" r:id="rId6"/>
    <sheet name="Détails investissements" sheetId="29" r:id="rId7"/>
    <sheet name="RH" sheetId="32" r:id="rId8"/>
    <sheet name="Détails Stock" sheetId="36" r:id="rId9"/>
    <sheet name="Trésorerie AN 1" sheetId="4" r:id="rId10"/>
    <sheet name="Trésorerie AN 2" sheetId="37" r:id="rId11"/>
    <sheet name="Trésorerie AN 3" sheetId="38" r:id="rId12"/>
    <sheet name="TVA AN 1" sheetId="9" r:id="rId13"/>
    <sheet name="TVA AN 2" sheetId="20" r:id="rId14"/>
    <sheet name="TVA AN 3" sheetId="24" r:id="rId15"/>
    <sheet name="Données emprunt" sheetId="6" r:id="rId16"/>
    <sheet name="Amortissement crédit1" sheetId="23" r:id="rId17"/>
    <sheet name="Amortissement crédit 2" sheetId="31" r:id="rId18"/>
    <sheet name="Amortissement crédit 3" sheetId="34" r:id="rId19"/>
    <sheet name="Amortissement leasing" sheetId="28" r:id="rId20"/>
    <sheet name="Prévision des ventes" sheetId="43" r:id="rId21"/>
    <sheet name="Prévision des couts" sheetId="44" r:id="rId22"/>
    <sheet name="Investissements prévisions" sheetId="45" r:id="rId23"/>
  </sheets>
  <externalReferences>
    <externalReference r:id="rId24"/>
  </externalReferences>
  <definedNames>
    <definedName name="FixeVariable">[1]Liste!$A$1:$A$2</definedName>
    <definedName name="_xlnm.Print_Area" localSheetId="1">Affectation!$A$1:$D$40</definedName>
    <definedName name="_xlnm.Print_Area" localSheetId="16">'Amortissement crédit1'!$A$1:$I$57</definedName>
    <definedName name="_xlnm.Print_Area" localSheetId="19">'Amortissement leasing'!$A$1:$I$57</definedName>
    <definedName name="_xlnm.Print_Area" localSheetId="2">Bilan!$A$1:$H$38</definedName>
    <definedName name="_xlnm.Print_Area" localSheetId="6">'Détails investissements'!$A$1:$P$42</definedName>
    <definedName name="_xlnm.Print_Area" localSheetId="8">'Détails Stock'!$A$1:$G$30</definedName>
    <definedName name="_xlnm.Print_Area" localSheetId="15">'Données emprunt'!$A$1:$E$30</definedName>
    <definedName name="_xlnm.Print_Area" localSheetId="5">Investissements!$A$1:$H$26</definedName>
    <definedName name="_xlnm.Print_Area" localSheetId="0">'Mode d''emploi'!$A$2:$D$40</definedName>
    <definedName name="_xlnm.Print_Area" localSheetId="3">Résultat!$A$1:$E$88</definedName>
    <definedName name="_xlnm.Print_Area" localSheetId="9">'Trésorerie AN 1'!$A$1:$O$33</definedName>
    <definedName name="_xlnm.Print_Area" localSheetId="10">'Trésorerie AN 2'!$A$1:$N$32</definedName>
    <definedName name="_xlnm.Print_Area" localSheetId="11">'Trésorerie AN 3'!$A$1:$N$32</definedName>
    <definedName name="_xlnm.Print_Area" localSheetId="12">'TVA AN 1'!$A$1:$F$33</definedName>
    <definedName name="_xlnm.Print_Area" localSheetId="13">'TVA AN 2'!$A$1:$F$33</definedName>
    <definedName name="_xlnm.Print_Area" localSheetId="14">'TVA AN 3'!$A$1:$F$34</definedName>
    <definedName name="_xlnm.Print_Area" localSheetId="4">Ventes!$A$8:$U$58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5" i="39" l="1"/>
  <c r="B10" i="29"/>
  <c r="D47" i="30" l="1"/>
  <c r="D46" i="30"/>
  <c r="J37" i="30"/>
  <c r="K37" i="30"/>
  <c r="M37" i="30"/>
  <c r="N37" i="30"/>
  <c r="Q37" i="30"/>
  <c r="R37" i="30"/>
  <c r="S37" i="30"/>
  <c r="J38" i="30"/>
  <c r="K38" i="30"/>
  <c r="M38" i="30"/>
  <c r="N38" i="30"/>
  <c r="Q38" i="30"/>
  <c r="R38" i="30"/>
  <c r="S38" i="30"/>
  <c r="J39" i="30"/>
  <c r="K39" i="30"/>
  <c r="M39" i="30"/>
  <c r="N39" i="30"/>
  <c r="Q39" i="30"/>
  <c r="R39" i="30"/>
  <c r="S39" i="30"/>
  <c r="J40" i="30"/>
  <c r="K40" i="30"/>
  <c r="M40" i="30"/>
  <c r="N40" i="30"/>
  <c r="Q40" i="30"/>
  <c r="R40" i="30"/>
  <c r="S40" i="30"/>
  <c r="D14" i="30"/>
  <c r="T46" i="30"/>
  <c r="N46" i="30"/>
  <c r="M46" i="30"/>
  <c r="L46" i="30"/>
  <c r="J30" i="30"/>
  <c r="J46" i="30" s="1"/>
  <c r="K30" i="30"/>
  <c r="K46" i="30" s="1"/>
  <c r="L30" i="30"/>
  <c r="M30" i="30"/>
  <c r="N30" i="30"/>
  <c r="O30" i="30"/>
  <c r="O46" i="30" s="1"/>
  <c r="P30" i="30"/>
  <c r="P46" i="30" s="1"/>
  <c r="Q30" i="30"/>
  <c r="Q46" i="30" s="1"/>
  <c r="R30" i="30"/>
  <c r="R46" i="30" s="1"/>
  <c r="S30" i="30"/>
  <c r="S46" i="30" s="1"/>
  <c r="T30" i="30"/>
  <c r="B11" i="21" l="1"/>
  <c r="B23" i="21"/>
  <c r="C23" i="21" s="1"/>
  <c r="B20" i="3"/>
  <c r="B36" i="39" l="1"/>
  <c r="B10" i="3"/>
  <c r="B59" i="21"/>
  <c r="B60" i="21"/>
  <c r="P30" i="32" l="1"/>
  <c r="I30" i="32"/>
  <c r="B30" i="32"/>
  <c r="R29" i="32"/>
  <c r="K29" i="32"/>
  <c r="D29" i="32"/>
  <c r="E29" i="32" s="1"/>
  <c r="S29" i="32" l="1"/>
  <c r="L29" i="32"/>
  <c r="M29" i="32" s="1"/>
  <c r="F29" i="32"/>
  <c r="B56" i="32" s="1"/>
  <c r="D5" i="32"/>
  <c r="T29" i="32" l="1"/>
  <c r="D50" i="32"/>
  <c r="B58" i="21"/>
  <c r="D56" i="32" l="1"/>
  <c r="D51" i="32"/>
  <c r="D52" i="32" s="1"/>
  <c r="D53" i="32" s="1"/>
  <c r="B30" i="30"/>
  <c r="B29" i="30"/>
  <c r="F50" i="32" l="1"/>
  <c r="E1" i="30"/>
  <c r="F51" i="32" l="1"/>
  <c r="F52" i="32" s="1"/>
  <c r="S17" i="30"/>
  <c r="S33" i="30" s="1"/>
  <c r="S49" i="30" s="1"/>
  <c r="T19" i="30"/>
  <c r="T35" i="30" s="1"/>
  <c r="T51" i="30" s="1"/>
  <c r="S19" i="30"/>
  <c r="S35" i="30" s="1"/>
  <c r="S51" i="30" s="1"/>
  <c r="R19" i="30"/>
  <c r="R35" i="30" s="1"/>
  <c r="R51" i="30" s="1"/>
  <c r="Q19" i="30"/>
  <c r="Q35" i="30" s="1"/>
  <c r="Q51" i="30" s="1"/>
  <c r="P19" i="30"/>
  <c r="P35" i="30" s="1"/>
  <c r="P51" i="30" s="1"/>
  <c r="O19" i="30"/>
  <c r="O35" i="30" s="1"/>
  <c r="O51" i="30" s="1"/>
  <c r="N19" i="30"/>
  <c r="N35" i="30" s="1"/>
  <c r="N51" i="30" s="1"/>
  <c r="M19" i="30"/>
  <c r="M35" i="30" s="1"/>
  <c r="M51" i="30" s="1"/>
  <c r="L19" i="30"/>
  <c r="L35" i="30" s="1"/>
  <c r="L51" i="30" s="1"/>
  <c r="K19" i="30"/>
  <c r="K35" i="30" s="1"/>
  <c r="K51" i="30" s="1"/>
  <c r="J19" i="30"/>
  <c r="J35" i="30" s="1"/>
  <c r="J51" i="30" s="1"/>
  <c r="I19" i="30"/>
  <c r="I35" i="30" s="1"/>
  <c r="I51" i="30" s="1"/>
  <c r="T18" i="30"/>
  <c r="T34" i="30" s="1"/>
  <c r="T50" i="30" s="1"/>
  <c r="S18" i="30"/>
  <c r="S34" i="30" s="1"/>
  <c r="S50" i="30" s="1"/>
  <c r="R18" i="30"/>
  <c r="R34" i="30" s="1"/>
  <c r="R50" i="30" s="1"/>
  <c r="Q18" i="30"/>
  <c r="Q34" i="30" s="1"/>
  <c r="Q50" i="30" s="1"/>
  <c r="P18" i="30"/>
  <c r="P34" i="30" s="1"/>
  <c r="P50" i="30" s="1"/>
  <c r="O18" i="30"/>
  <c r="O34" i="30" s="1"/>
  <c r="O50" i="30" s="1"/>
  <c r="N18" i="30"/>
  <c r="N34" i="30" s="1"/>
  <c r="N50" i="30" s="1"/>
  <c r="M18" i="30"/>
  <c r="M34" i="30" s="1"/>
  <c r="M50" i="30" s="1"/>
  <c r="L18" i="30"/>
  <c r="L34" i="30" s="1"/>
  <c r="L50" i="30" s="1"/>
  <c r="K18" i="30"/>
  <c r="K34" i="30" s="1"/>
  <c r="K50" i="30" s="1"/>
  <c r="J18" i="30"/>
  <c r="J34" i="30" s="1"/>
  <c r="J50" i="30" s="1"/>
  <c r="I18" i="30"/>
  <c r="I34" i="30" s="1"/>
  <c r="I50" i="30" s="1"/>
  <c r="T17" i="30"/>
  <c r="T33" i="30" s="1"/>
  <c r="T49" i="30" s="1"/>
  <c r="R17" i="30"/>
  <c r="R33" i="30" s="1"/>
  <c r="R49" i="30" s="1"/>
  <c r="P17" i="30"/>
  <c r="P33" i="30" s="1"/>
  <c r="P49" i="30" s="1"/>
  <c r="N17" i="30"/>
  <c r="N33" i="30" s="1"/>
  <c r="N49" i="30" s="1"/>
  <c r="L17" i="30"/>
  <c r="L33" i="30" s="1"/>
  <c r="L49" i="30" s="1"/>
  <c r="J17" i="30"/>
  <c r="J33" i="30" s="1"/>
  <c r="J49" i="30" s="1"/>
  <c r="T16" i="30"/>
  <c r="T32" i="30" s="1"/>
  <c r="T48" i="30" s="1"/>
  <c r="S16" i="30"/>
  <c r="S32" i="30" s="1"/>
  <c r="S48" i="30" s="1"/>
  <c r="R16" i="30"/>
  <c r="R32" i="30" s="1"/>
  <c r="R48" i="30" s="1"/>
  <c r="Q16" i="30"/>
  <c r="Q32" i="30" s="1"/>
  <c r="Q48" i="30" s="1"/>
  <c r="P16" i="30"/>
  <c r="O16" i="30"/>
  <c r="O32" i="30" s="1"/>
  <c r="O48" i="30" s="1"/>
  <c r="N16" i="30"/>
  <c r="N32" i="30" s="1"/>
  <c r="N48" i="30" s="1"/>
  <c r="M16" i="30"/>
  <c r="M32" i="30" s="1"/>
  <c r="M48" i="30" s="1"/>
  <c r="L16" i="30"/>
  <c r="L32" i="30" s="1"/>
  <c r="L48" i="30" s="1"/>
  <c r="K16" i="30"/>
  <c r="K32" i="30" s="1"/>
  <c r="K48" i="30" s="1"/>
  <c r="J16" i="30"/>
  <c r="J32" i="30" s="1"/>
  <c r="J48" i="30" s="1"/>
  <c r="I16" i="30"/>
  <c r="I48" i="30" s="1"/>
  <c r="I30" i="30"/>
  <c r="I46" i="30" s="1"/>
  <c r="F53" i="32" l="1"/>
  <c r="I17" i="30"/>
  <c r="I33" i="30" s="1"/>
  <c r="I49" i="30" s="1"/>
  <c r="M17" i="30"/>
  <c r="M33" i="30" s="1"/>
  <c r="M49" i="30" s="1"/>
  <c r="Q17" i="30"/>
  <c r="Q33" i="30" s="1"/>
  <c r="Q49" i="30" s="1"/>
  <c r="K17" i="30"/>
  <c r="K33" i="30" s="1"/>
  <c r="K49" i="30" s="1"/>
  <c r="O17" i="30"/>
  <c r="O33" i="30" s="1"/>
  <c r="O49" i="30" s="1"/>
  <c r="B21" i="21"/>
  <c r="D13" i="21" l="1"/>
  <c r="C13" i="21"/>
  <c r="B13" i="21"/>
  <c r="C60" i="21" l="1"/>
  <c r="D60" i="21" s="1"/>
  <c r="C59" i="21"/>
  <c r="D59" i="21" s="1"/>
  <c r="C39" i="21"/>
  <c r="D39" i="21" s="1"/>
  <c r="C21" i="21"/>
  <c r="D21" i="21" s="1"/>
  <c r="T29" i="30"/>
  <c r="S29" i="30"/>
  <c r="S45" i="30" s="1"/>
  <c r="R29" i="30"/>
  <c r="R45" i="30" s="1"/>
  <c r="Q29" i="30"/>
  <c r="Q45" i="30" s="1"/>
  <c r="T45" i="30" l="1"/>
  <c r="T38" i="30"/>
  <c r="T37" i="30"/>
  <c r="T39" i="30"/>
  <c r="T40" i="30"/>
  <c r="D6" i="32"/>
  <c r="F6" i="32" s="1"/>
  <c r="D7" i="32"/>
  <c r="F7" i="32" s="1"/>
  <c r="D8" i="32"/>
  <c r="D9" i="32"/>
  <c r="D10" i="32"/>
  <c r="D11" i="32"/>
  <c r="D12" i="32"/>
  <c r="D13" i="32"/>
  <c r="C4" i="44" l="1"/>
  <c r="D4" i="44"/>
  <c r="E4" i="44"/>
  <c r="F4" i="44"/>
  <c r="G4" i="44"/>
  <c r="H4" i="44"/>
  <c r="I4" i="44"/>
  <c r="J4" i="44"/>
  <c r="K4" i="44"/>
  <c r="L4" i="44"/>
  <c r="M4" i="44"/>
  <c r="N4" i="44"/>
  <c r="C12" i="44"/>
  <c r="D18" i="36" l="1"/>
  <c r="F18" i="36"/>
  <c r="D19" i="36"/>
  <c r="F19" i="36"/>
  <c r="C3" i="44" l="1"/>
  <c r="A9" i="39" l="1"/>
  <c r="A10" i="39"/>
  <c r="A11" i="39"/>
  <c r="A8" i="39"/>
  <c r="A9" i="22"/>
  <c r="A10" i="22"/>
  <c r="A11" i="22"/>
  <c r="A8" i="22"/>
  <c r="B13" i="3"/>
  <c r="B3" i="45" s="1"/>
  <c r="H10" i="3"/>
  <c r="B10" i="39" s="1"/>
  <c r="H9" i="3"/>
  <c r="B9" i="39" s="1"/>
  <c r="D10" i="3"/>
  <c r="E10" i="3" s="1"/>
  <c r="F10" i="3" s="1"/>
  <c r="C10" i="22" s="1"/>
  <c r="D9" i="3"/>
  <c r="E9" i="3" s="1"/>
  <c r="F9" i="3" s="1"/>
  <c r="G9" i="3" s="1"/>
  <c r="D9" i="22" s="1"/>
  <c r="D18" i="4"/>
  <c r="E18" i="4"/>
  <c r="F18" i="4"/>
  <c r="G18" i="4"/>
  <c r="H18" i="4"/>
  <c r="I18" i="4"/>
  <c r="J18" i="4"/>
  <c r="K18" i="4"/>
  <c r="L18" i="4"/>
  <c r="M18" i="4"/>
  <c r="N18" i="4"/>
  <c r="C18" i="4"/>
  <c r="B14" i="22"/>
  <c r="C48" i="21"/>
  <c r="D48" i="21" s="1"/>
  <c r="C49" i="21"/>
  <c r="D49" i="21" s="1"/>
  <c r="O39" i="29"/>
  <c r="M39" i="29"/>
  <c r="F39" i="29"/>
  <c r="D39" i="29"/>
  <c r="O38" i="29"/>
  <c r="M38" i="29"/>
  <c r="F38" i="29"/>
  <c r="D38" i="29"/>
  <c r="O37" i="29"/>
  <c r="M37" i="29"/>
  <c r="F37" i="29"/>
  <c r="D37" i="29"/>
  <c r="O36" i="29"/>
  <c r="M36" i="29"/>
  <c r="F36" i="29"/>
  <c r="D36" i="29"/>
  <c r="O35" i="29"/>
  <c r="M35" i="29"/>
  <c r="F35" i="29"/>
  <c r="D35" i="29"/>
  <c r="O34" i="29"/>
  <c r="M34" i="29"/>
  <c r="F34" i="29"/>
  <c r="D34" i="29"/>
  <c r="O33" i="29"/>
  <c r="M33" i="29"/>
  <c r="F33" i="29"/>
  <c r="D33" i="29"/>
  <c r="O32" i="29"/>
  <c r="M32" i="29"/>
  <c r="F32" i="29"/>
  <c r="D32" i="29"/>
  <c r="O31" i="29"/>
  <c r="M31" i="29"/>
  <c r="F31" i="29"/>
  <c r="D31" i="29"/>
  <c r="O30" i="29"/>
  <c r="M30" i="29"/>
  <c r="F30" i="29"/>
  <c r="D30" i="29"/>
  <c r="O29" i="29"/>
  <c r="M29" i="29"/>
  <c r="F29" i="29"/>
  <c r="D29" i="29"/>
  <c r="O28" i="29"/>
  <c r="M28" i="29"/>
  <c r="F28" i="29"/>
  <c r="D28" i="29"/>
  <c r="O27" i="29"/>
  <c r="M27" i="29"/>
  <c r="F27" i="29"/>
  <c r="D27" i="29"/>
  <c r="N8" i="43"/>
  <c r="M8" i="43"/>
  <c r="K8" i="43"/>
  <c r="J8" i="43"/>
  <c r="G8" i="43"/>
  <c r="F8" i="43"/>
  <c r="D8" i="43"/>
  <c r="C8" i="43"/>
  <c r="N7" i="43"/>
  <c r="L7" i="43"/>
  <c r="K7" i="43"/>
  <c r="J7" i="43"/>
  <c r="I7" i="43"/>
  <c r="H7" i="43"/>
  <c r="G7" i="43"/>
  <c r="F7" i="43"/>
  <c r="E7" i="43"/>
  <c r="D7" i="43"/>
  <c r="C7" i="43"/>
  <c r="L6" i="43"/>
  <c r="K6" i="43"/>
  <c r="J6" i="43"/>
  <c r="H6" i="43"/>
  <c r="G6" i="43"/>
  <c r="F6" i="43"/>
  <c r="D6" i="43"/>
  <c r="C6" i="43"/>
  <c r="N5" i="43"/>
  <c r="L5" i="43"/>
  <c r="K5" i="43"/>
  <c r="J5" i="43"/>
  <c r="H5" i="43"/>
  <c r="G5" i="43"/>
  <c r="F5" i="43"/>
  <c r="D5" i="43"/>
  <c r="C5" i="43"/>
  <c r="N4" i="43"/>
  <c r="M4" i="43"/>
  <c r="L4" i="43"/>
  <c r="J4" i="43"/>
  <c r="I4" i="43"/>
  <c r="H4" i="43"/>
  <c r="F4" i="43"/>
  <c r="E4" i="43"/>
  <c r="D4" i="43"/>
  <c r="C4" i="43"/>
  <c r="N3" i="43"/>
  <c r="L3" i="43"/>
  <c r="J3" i="43"/>
  <c r="G3" i="43"/>
  <c r="E3" i="43"/>
  <c r="D3" i="43"/>
  <c r="N2" i="43"/>
  <c r="M2" i="43"/>
  <c r="L2" i="43"/>
  <c r="P29" i="30"/>
  <c r="O29" i="30"/>
  <c r="L29" i="30"/>
  <c r="K29" i="30"/>
  <c r="K45" i="30" s="1"/>
  <c r="B41" i="21"/>
  <c r="E30" i="9"/>
  <c r="D30" i="9"/>
  <c r="C30" i="9"/>
  <c r="B30" i="9"/>
  <c r="E20" i="9"/>
  <c r="E7" i="9" s="1"/>
  <c r="D20" i="9"/>
  <c r="D7" i="9" s="1"/>
  <c r="C20" i="9"/>
  <c r="C7" i="9" s="1"/>
  <c r="C17" i="44"/>
  <c r="B33" i="21"/>
  <c r="N5" i="44" s="1"/>
  <c r="B2" i="45"/>
  <c r="N17" i="44"/>
  <c r="M17" i="44"/>
  <c r="L17" i="44"/>
  <c r="K17" i="44"/>
  <c r="J17" i="44"/>
  <c r="I17" i="44"/>
  <c r="H17" i="44"/>
  <c r="G17" i="44"/>
  <c r="F17" i="44"/>
  <c r="E17" i="44"/>
  <c r="D17" i="44"/>
  <c r="N12" i="44"/>
  <c r="M12" i="44"/>
  <c r="L12" i="44"/>
  <c r="K12" i="44"/>
  <c r="J12" i="44"/>
  <c r="I12" i="44"/>
  <c r="H12" i="44"/>
  <c r="G12" i="44"/>
  <c r="F12" i="44"/>
  <c r="E12" i="44"/>
  <c r="D12" i="44"/>
  <c r="N8" i="44"/>
  <c r="M8" i="44"/>
  <c r="L8" i="44"/>
  <c r="K8" i="44"/>
  <c r="J8" i="44"/>
  <c r="I8" i="44"/>
  <c r="H8" i="44"/>
  <c r="G8" i="44"/>
  <c r="F8" i="44"/>
  <c r="E8" i="44"/>
  <c r="D8" i="44"/>
  <c r="N7" i="44"/>
  <c r="M7" i="44"/>
  <c r="L7" i="44"/>
  <c r="K7" i="44"/>
  <c r="J7" i="44"/>
  <c r="I7" i="44"/>
  <c r="H7" i="44"/>
  <c r="G7" i="44"/>
  <c r="F7" i="44"/>
  <c r="E7" i="44"/>
  <c r="D7" i="44"/>
  <c r="C8" i="44"/>
  <c r="C7" i="44"/>
  <c r="N6" i="44"/>
  <c r="M6" i="44"/>
  <c r="L6" i="44"/>
  <c r="K6" i="44"/>
  <c r="J6" i="44"/>
  <c r="I6" i="44"/>
  <c r="H6" i="44"/>
  <c r="G6" i="44"/>
  <c r="F6" i="44"/>
  <c r="E6" i="44"/>
  <c r="D6" i="44"/>
  <c r="C6" i="44"/>
  <c r="B20" i="9"/>
  <c r="B7" i="9" s="1"/>
  <c r="C28" i="21"/>
  <c r="C26" i="21"/>
  <c r="D26" i="21" s="1"/>
  <c r="H8" i="43"/>
  <c r="E8" i="43"/>
  <c r="M6" i="43"/>
  <c r="E6" i="43"/>
  <c r="I5" i="43"/>
  <c r="E5" i="43"/>
  <c r="G4" i="43"/>
  <c r="M3" i="43"/>
  <c r="F3" i="43"/>
  <c r="I2" i="43"/>
  <c r="E2" i="43"/>
  <c r="D28" i="32"/>
  <c r="D27" i="32"/>
  <c r="D30" i="32" s="1"/>
  <c r="C44" i="21"/>
  <c r="D44" i="21" s="1"/>
  <c r="B38" i="21"/>
  <c r="I17" i="4" s="1"/>
  <c r="B52" i="21"/>
  <c r="M15" i="44" s="1"/>
  <c r="B64" i="21"/>
  <c r="C20" i="4" s="1"/>
  <c r="B20" i="21"/>
  <c r="B14" i="4" s="1"/>
  <c r="O14" i="4" s="1"/>
  <c r="C61" i="21"/>
  <c r="D61" i="21" s="1"/>
  <c r="C62" i="21"/>
  <c r="D62" i="21" s="1"/>
  <c r="C63" i="21"/>
  <c r="D63" i="21" s="1"/>
  <c r="C46" i="21"/>
  <c r="D46" i="21" s="1"/>
  <c r="C47" i="21"/>
  <c r="C50" i="21"/>
  <c r="D50" i="21" s="1"/>
  <c r="C51" i="21"/>
  <c r="D51" i="21" s="1"/>
  <c r="C40" i="21"/>
  <c r="C34" i="21"/>
  <c r="D34" i="21" s="1"/>
  <c r="C35" i="21"/>
  <c r="D35" i="21" s="1"/>
  <c r="C36" i="21"/>
  <c r="D36" i="21" s="1"/>
  <c r="C37" i="21"/>
  <c r="D37" i="21" s="1"/>
  <c r="C22" i="21"/>
  <c r="D22" i="21" s="1"/>
  <c r="D23" i="21"/>
  <c r="C24" i="21"/>
  <c r="D24" i="21" s="1"/>
  <c r="C25" i="21"/>
  <c r="E30" i="20" s="1"/>
  <c r="C32" i="21"/>
  <c r="D32" i="21" s="1"/>
  <c r="C31" i="21"/>
  <c r="D31" i="21" s="1"/>
  <c r="C30" i="21"/>
  <c r="D30" i="21" s="1"/>
  <c r="D22" i="39"/>
  <c r="D21" i="39"/>
  <c r="D20" i="39"/>
  <c r="B35" i="39"/>
  <c r="B18" i="4" s="1"/>
  <c r="B16" i="22"/>
  <c r="B15" i="22"/>
  <c r="C15" i="22" s="1"/>
  <c r="H4" i="3"/>
  <c r="B5" i="39" s="1"/>
  <c r="B3" i="39" s="1"/>
  <c r="B61" i="39"/>
  <c r="B33" i="39" s="1"/>
  <c r="B51" i="39"/>
  <c r="D5" i="39" s="1"/>
  <c r="F5" i="22" s="1"/>
  <c r="C20" i="21"/>
  <c r="D20" i="21"/>
  <c r="D13" i="6"/>
  <c r="B15" i="6"/>
  <c r="D7" i="6"/>
  <c r="B9" i="6"/>
  <c r="B10" i="24"/>
  <c r="B10" i="20"/>
  <c r="B6" i="4"/>
  <c r="E10" i="9"/>
  <c r="D10" i="9"/>
  <c r="C10" i="9"/>
  <c r="N31" i="38"/>
  <c r="N27" i="38"/>
  <c r="N26" i="38"/>
  <c r="N25" i="38"/>
  <c r="N24" i="38"/>
  <c r="N12" i="38"/>
  <c r="N11" i="38"/>
  <c r="N7" i="38"/>
  <c r="N6" i="38"/>
  <c r="N5" i="38"/>
  <c r="N4" i="38"/>
  <c r="N3" i="38"/>
  <c r="N31" i="37"/>
  <c r="N27" i="37"/>
  <c r="N26" i="37"/>
  <c r="N25" i="37"/>
  <c r="N24" i="37"/>
  <c r="N12" i="37"/>
  <c r="N11" i="37"/>
  <c r="N7" i="37"/>
  <c r="N6" i="37"/>
  <c r="N5" i="37"/>
  <c r="N4" i="37"/>
  <c r="N3" i="37"/>
  <c r="O25" i="4"/>
  <c r="O26" i="4"/>
  <c r="O27" i="4"/>
  <c r="O28" i="4"/>
  <c r="O3" i="4"/>
  <c r="O4" i="4"/>
  <c r="O6" i="4"/>
  <c r="O7" i="4"/>
  <c r="O11" i="4"/>
  <c r="O12" i="4"/>
  <c r="O32" i="4"/>
  <c r="D5" i="29"/>
  <c r="D4" i="29"/>
  <c r="C79" i="21"/>
  <c r="D79" i="21"/>
  <c r="B79" i="21"/>
  <c r="C77" i="21"/>
  <c r="D77" i="21"/>
  <c r="B77" i="21"/>
  <c r="H22" i="37"/>
  <c r="A32" i="32"/>
  <c r="R28" i="32"/>
  <c r="R27" i="32"/>
  <c r="K28" i="32"/>
  <c r="K27" i="32"/>
  <c r="C73" i="21"/>
  <c r="D73" i="21" s="1"/>
  <c r="F28" i="36"/>
  <c r="D28" i="36"/>
  <c r="F27" i="36"/>
  <c r="D27" i="36"/>
  <c r="F26" i="36"/>
  <c r="D26" i="36"/>
  <c r="F25" i="36"/>
  <c r="D25" i="36"/>
  <c r="F24" i="36"/>
  <c r="D24" i="36"/>
  <c r="F23" i="36"/>
  <c r="D23" i="36"/>
  <c r="F22" i="36"/>
  <c r="D22" i="36"/>
  <c r="F21" i="36"/>
  <c r="D21" i="36"/>
  <c r="F20" i="36"/>
  <c r="D20" i="36"/>
  <c r="F17" i="36"/>
  <c r="D17" i="36"/>
  <c r="F16" i="36"/>
  <c r="D16" i="36"/>
  <c r="F15" i="36"/>
  <c r="D15" i="36"/>
  <c r="F14" i="36"/>
  <c r="D14" i="36"/>
  <c r="F13" i="36"/>
  <c r="D13" i="36"/>
  <c r="F12" i="36"/>
  <c r="D12" i="36"/>
  <c r="F11" i="36"/>
  <c r="D11" i="36"/>
  <c r="F10" i="36"/>
  <c r="D10" i="36"/>
  <c r="F9" i="36"/>
  <c r="D9" i="36"/>
  <c r="F8" i="36"/>
  <c r="D8" i="36"/>
  <c r="F7" i="36"/>
  <c r="D7" i="36"/>
  <c r="F6" i="36"/>
  <c r="D6" i="36"/>
  <c r="D5" i="36"/>
  <c r="D4" i="36"/>
  <c r="F4" i="36"/>
  <c r="H16" i="3"/>
  <c r="B19" i="39" s="1"/>
  <c r="H11" i="3"/>
  <c r="H17" i="3"/>
  <c r="B20" i="39" s="1"/>
  <c r="H22" i="3"/>
  <c r="B25" i="39" s="1"/>
  <c r="H20" i="3"/>
  <c r="B23" i="39" s="1"/>
  <c r="H8" i="3"/>
  <c r="B8" i="39" s="1"/>
  <c r="H30" i="30"/>
  <c r="H31" i="30"/>
  <c r="H32" i="30"/>
  <c r="H33" i="30"/>
  <c r="H34" i="30"/>
  <c r="H35" i="30"/>
  <c r="H29" i="30"/>
  <c r="D30" i="30"/>
  <c r="D31" i="30"/>
  <c r="D33" i="30"/>
  <c r="D49" i="30" s="1"/>
  <c r="D34" i="30"/>
  <c r="D50" i="30" s="1"/>
  <c r="D35" i="30"/>
  <c r="D51" i="30" s="1"/>
  <c r="B46" i="30"/>
  <c r="B31" i="30"/>
  <c r="B47" i="30" s="1"/>
  <c r="B32" i="30"/>
  <c r="B48" i="30" s="1"/>
  <c r="B33" i="30"/>
  <c r="B34" i="30"/>
  <c r="B50" i="30" s="1"/>
  <c r="B35" i="30"/>
  <c r="B51" i="30" s="1"/>
  <c r="B45" i="30"/>
  <c r="F4" i="29"/>
  <c r="E106" i="30"/>
  <c r="E105" i="30"/>
  <c r="E104" i="30"/>
  <c r="E103" i="30"/>
  <c r="C104" i="30"/>
  <c r="C106" i="30"/>
  <c r="C105" i="30"/>
  <c r="C103" i="30"/>
  <c r="O5" i="29"/>
  <c r="O6" i="29"/>
  <c r="O7" i="29"/>
  <c r="O8" i="29"/>
  <c r="O9" i="29"/>
  <c r="O10" i="29"/>
  <c r="O11" i="29"/>
  <c r="O12" i="29"/>
  <c r="O13" i="29"/>
  <c r="O14" i="29"/>
  <c r="O15" i="29"/>
  <c r="O16" i="29"/>
  <c r="O17" i="29"/>
  <c r="O18" i="29"/>
  <c r="O19" i="29"/>
  <c r="O20" i="29"/>
  <c r="O21" i="29"/>
  <c r="O22" i="29"/>
  <c r="O23" i="29"/>
  <c r="O24" i="29"/>
  <c r="O25" i="29"/>
  <c r="O26" i="29"/>
  <c r="O40" i="29"/>
  <c r="O4" i="29"/>
  <c r="M5" i="29"/>
  <c r="M6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21" i="29"/>
  <c r="M22" i="29"/>
  <c r="M23" i="29"/>
  <c r="M24" i="29"/>
  <c r="M25" i="29"/>
  <c r="M26" i="29"/>
  <c r="M40" i="29"/>
  <c r="M4" i="29"/>
  <c r="F5" i="29"/>
  <c r="F6" i="29"/>
  <c r="F7" i="29"/>
  <c r="F8" i="29"/>
  <c r="F9" i="29"/>
  <c r="F10" i="29"/>
  <c r="F11" i="29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40" i="29"/>
  <c r="D6" i="29"/>
  <c r="E30" i="30"/>
  <c r="E46" i="30" s="1"/>
  <c r="E31" i="30"/>
  <c r="E47" i="30" s="1"/>
  <c r="E32" i="30"/>
  <c r="E48" i="30" s="1"/>
  <c r="E33" i="30"/>
  <c r="E49" i="30" s="1"/>
  <c r="E34" i="30"/>
  <c r="E50" i="30" s="1"/>
  <c r="E35" i="30"/>
  <c r="E51" i="30" s="1"/>
  <c r="E29" i="30"/>
  <c r="E45" i="30" s="1"/>
  <c r="C35" i="30"/>
  <c r="C51" i="30" s="1"/>
  <c r="C30" i="30"/>
  <c r="C46" i="30" s="1"/>
  <c r="C31" i="30"/>
  <c r="C47" i="30" s="1"/>
  <c r="C32" i="30"/>
  <c r="C48" i="30" s="1"/>
  <c r="C33" i="30"/>
  <c r="C49" i="30" s="1"/>
  <c r="C34" i="30"/>
  <c r="C50" i="30" s="1"/>
  <c r="C29" i="30"/>
  <c r="C45" i="30" s="1"/>
  <c r="A30" i="30"/>
  <c r="A31" i="30"/>
  <c r="B4" i="43" s="1"/>
  <c r="B5" i="43"/>
  <c r="A33" i="30"/>
  <c r="A49" i="30" s="1"/>
  <c r="A34" i="30"/>
  <c r="A35" i="30"/>
  <c r="B8" i="43" s="1"/>
  <c r="A29" i="30"/>
  <c r="A45" i="30" s="1"/>
  <c r="G9" i="34"/>
  <c r="C3" i="34"/>
  <c r="D10" i="34" s="1"/>
  <c r="D2" i="34"/>
  <c r="D1" i="34"/>
  <c r="G9" i="31"/>
  <c r="C3" i="31"/>
  <c r="C5" i="31" s="1"/>
  <c r="D2" i="31"/>
  <c r="D1" i="31"/>
  <c r="F19" i="30"/>
  <c r="F18" i="30"/>
  <c r="F17" i="30"/>
  <c r="F16" i="30"/>
  <c r="F15" i="30"/>
  <c r="F14" i="30"/>
  <c r="H13" i="32"/>
  <c r="J12" i="32"/>
  <c r="H11" i="32"/>
  <c r="J11" i="32"/>
  <c r="A28" i="30"/>
  <c r="A44" i="30" s="1"/>
  <c r="T27" i="30"/>
  <c r="T43" i="30" s="1"/>
  <c r="S27" i="30"/>
  <c r="S43" i="30" s="1"/>
  <c r="R27" i="30"/>
  <c r="R43" i="30" s="1"/>
  <c r="Q27" i="30"/>
  <c r="Q43" i="30" s="1"/>
  <c r="P27" i="30"/>
  <c r="P43" i="30" s="1"/>
  <c r="O27" i="30"/>
  <c r="O43" i="30" s="1"/>
  <c r="N27" i="30"/>
  <c r="N43" i="30" s="1"/>
  <c r="M27" i="30"/>
  <c r="M43" i="30" s="1"/>
  <c r="L27" i="30"/>
  <c r="L43" i="30" s="1"/>
  <c r="K27" i="30"/>
  <c r="K43" i="30" s="1"/>
  <c r="J27" i="30"/>
  <c r="J43" i="30" s="1"/>
  <c r="I27" i="30"/>
  <c r="I43" i="30" s="1"/>
  <c r="F13" i="30"/>
  <c r="U12" i="30"/>
  <c r="D40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7" i="29"/>
  <c r="F23" i="24"/>
  <c r="E10" i="24"/>
  <c r="D10" i="24"/>
  <c r="C10" i="24"/>
  <c r="F23" i="20"/>
  <c r="E10" i="20"/>
  <c r="D10" i="20"/>
  <c r="C10" i="20"/>
  <c r="F33" i="20"/>
  <c r="B21" i="3"/>
  <c r="H21" i="3" s="1"/>
  <c r="D22" i="3"/>
  <c r="E22" i="3" s="1"/>
  <c r="F22" i="3" s="1"/>
  <c r="C25" i="22" s="1"/>
  <c r="G9" i="28"/>
  <c r="D1" i="28"/>
  <c r="G9" i="23"/>
  <c r="D1" i="6"/>
  <c r="B21" i="6"/>
  <c r="D19" i="6"/>
  <c r="D2" i="28"/>
  <c r="C3" i="28"/>
  <c r="D10" i="28" s="1"/>
  <c r="B3" i="6"/>
  <c r="D4" i="3"/>
  <c r="B53" i="21" s="1"/>
  <c r="D8" i="3"/>
  <c r="E8" i="3" s="1"/>
  <c r="D11" i="3"/>
  <c r="E11" i="3" s="1"/>
  <c r="B11" i="22" s="1"/>
  <c r="C18" i="3"/>
  <c r="D16" i="3"/>
  <c r="E16" i="3" s="1"/>
  <c r="B19" i="22" s="1"/>
  <c r="C17" i="3"/>
  <c r="D17" i="3" s="1"/>
  <c r="E17" i="3" s="1"/>
  <c r="D20" i="3"/>
  <c r="E20" i="3" s="1"/>
  <c r="F20" i="3" s="1"/>
  <c r="B5" i="3"/>
  <c r="D1" i="23"/>
  <c r="C3" i="23"/>
  <c r="C5" i="23" s="1"/>
  <c r="D2" i="23"/>
  <c r="B5" i="24"/>
  <c r="F29" i="24"/>
  <c r="F28" i="20"/>
  <c r="B5" i="20"/>
  <c r="H25" i="30"/>
  <c r="F11" i="32"/>
  <c r="F5" i="36"/>
  <c r="F34" i="24"/>
  <c r="J8" i="32"/>
  <c r="H9" i="32"/>
  <c r="H12" i="32"/>
  <c r="F12" i="32"/>
  <c r="J6" i="32"/>
  <c r="D3" i="44"/>
  <c r="H3" i="44"/>
  <c r="L3" i="44"/>
  <c r="E20" i="20"/>
  <c r="E7" i="20" s="1"/>
  <c r="N15" i="4"/>
  <c r="F15" i="4"/>
  <c r="K3" i="44"/>
  <c r="B20" i="20"/>
  <c r="B7" i="20" s="1"/>
  <c r="C15" i="4"/>
  <c r="K15" i="4"/>
  <c r="F3" i="44"/>
  <c r="N3" i="44"/>
  <c r="L15" i="4"/>
  <c r="D15" i="4"/>
  <c r="E3" i="44"/>
  <c r="I3" i="44"/>
  <c r="M15" i="4"/>
  <c r="H7" i="32"/>
  <c r="B27" i="4"/>
  <c r="F5" i="32"/>
  <c r="J5" i="32"/>
  <c r="H5" i="32"/>
  <c r="H8" i="32"/>
  <c r="F8" i="32"/>
  <c r="J7" i="32"/>
  <c r="F13" i="32"/>
  <c r="K2" i="43"/>
  <c r="J10" i="32"/>
  <c r="D28" i="21"/>
  <c r="F9" i="32"/>
  <c r="J9" i="32"/>
  <c r="E15" i="4"/>
  <c r="J15" i="4"/>
  <c r="G3" i="44"/>
  <c r="G15" i="4"/>
  <c r="J3" i="44"/>
  <c r="B29" i="21"/>
  <c r="H15" i="4"/>
  <c r="M3" i="44"/>
  <c r="I15" i="4"/>
  <c r="K24" i="30"/>
  <c r="L45" i="30" l="1"/>
  <c r="L37" i="30"/>
  <c r="L38" i="30"/>
  <c r="L40" i="30"/>
  <c r="L39" i="30"/>
  <c r="P45" i="30"/>
  <c r="P38" i="30"/>
  <c r="P39" i="30"/>
  <c r="P40" i="30"/>
  <c r="P37" i="30"/>
  <c r="O45" i="30"/>
  <c r="O38" i="30"/>
  <c r="O39" i="30"/>
  <c r="O37" i="30"/>
  <c r="O40" i="30"/>
  <c r="C2" i="43"/>
  <c r="I29" i="30"/>
  <c r="D2" i="43"/>
  <c r="J29" i="30"/>
  <c r="J45" i="30" s="1"/>
  <c r="G2" i="43"/>
  <c r="M29" i="30"/>
  <c r="M45" i="30" s="1"/>
  <c r="H2" i="43"/>
  <c r="N29" i="30"/>
  <c r="N45" i="30" s="1"/>
  <c r="L5" i="44"/>
  <c r="K16" i="4"/>
  <c r="F16" i="4"/>
  <c r="D16" i="4"/>
  <c r="D21" i="3"/>
  <c r="C56" i="21" s="1"/>
  <c r="F16" i="3"/>
  <c r="G16" i="3" s="1"/>
  <c r="D19" i="22" s="1"/>
  <c r="F11" i="3"/>
  <c r="C11" i="22" s="1"/>
  <c r="S28" i="32"/>
  <c r="T28" i="32" s="1"/>
  <c r="L40" i="32" s="1"/>
  <c r="D10" i="31"/>
  <c r="L27" i="32"/>
  <c r="K30" i="32"/>
  <c r="C65" i="21" s="1"/>
  <c r="C5" i="28"/>
  <c r="B23" i="22"/>
  <c r="L28" i="32"/>
  <c r="M28" i="32" s="1"/>
  <c r="K40" i="32" s="1"/>
  <c r="B25" i="22"/>
  <c r="R30" i="32"/>
  <c r="D65" i="21" s="1"/>
  <c r="E22" i="38" s="1"/>
  <c r="E27" i="32"/>
  <c r="E28" i="32"/>
  <c r="F28" i="32" s="1"/>
  <c r="D3" i="31"/>
  <c r="C27" i="31" s="1"/>
  <c r="K22" i="37"/>
  <c r="G22" i="37"/>
  <c r="L22" i="37"/>
  <c r="E22" i="37"/>
  <c r="D22" i="37"/>
  <c r="H5" i="3"/>
  <c r="F20" i="4"/>
  <c r="B2" i="43"/>
  <c r="D10" i="23"/>
  <c r="O41" i="29"/>
  <c r="H18" i="3" s="1"/>
  <c r="B21" i="39" s="1"/>
  <c r="B42" i="21"/>
  <c r="H10" i="44" s="1"/>
  <c r="C41" i="21"/>
  <c r="D3" i="34"/>
  <c r="C47" i="34" s="1"/>
  <c r="D30" i="20"/>
  <c r="C64" i="21"/>
  <c r="H19" i="37" s="1"/>
  <c r="C38" i="21"/>
  <c r="J16" i="37" s="1"/>
  <c r="C30" i="20"/>
  <c r="C20" i="20"/>
  <c r="C7" i="20" s="1"/>
  <c r="C5" i="34"/>
  <c r="F22" i="37"/>
  <c r="D20" i="20"/>
  <c r="D7" i="20" s="1"/>
  <c r="M22" i="37"/>
  <c r="D3" i="23"/>
  <c r="C12" i="23" s="1"/>
  <c r="D5" i="3"/>
  <c r="A48" i="30"/>
  <c r="P24" i="30"/>
  <c r="J13" i="4" s="1"/>
  <c r="F33" i="30"/>
  <c r="F50" i="30"/>
  <c r="F46" i="30"/>
  <c r="J20" i="4"/>
  <c r="N20" i="4"/>
  <c r="G20" i="4"/>
  <c r="M20" i="4"/>
  <c r="L20" i="4"/>
  <c r="I20" i="4"/>
  <c r="E20" i="4"/>
  <c r="K20" i="4"/>
  <c r="H20" i="4"/>
  <c r="D20" i="4"/>
  <c r="D15" i="44"/>
  <c r="C19" i="4"/>
  <c r="H19" i="4"/>
  <c r="G19" i="4"/>
  <c r="D19" i="4"/>
  <c r="E15" i="44"/>
  <c r="G15" i="44"/>
  <c r="I15" i="44"/>
  <c r="J15" i="44"/>
  <c r="L15" i="44"/>
  <c r="F31" i="30"/>
  <c r="C52" i="23"/>
  <c r="C46" i="23"/>
  <c r="C55" i="23"/>
  <c r="C42" i="23"/>
  <c r="I24" i="30"/>
  <c r="C13" i="4" s="1"/>
  <c r="J16" i="4"/>
  <c r="I5" i="44"/>
  <c r="K17" i="4"/>
  <c r="F17" i="4"/>
  <c r="B30" i="20"/>
  <c r="C11" i="34"/>
  <c r="G5" i="44"/>
  <c r="M16" i="4"/>
  <c r="M5" i="44"/>
  <c r="D5" i="44"/>
  <c r="E16" i="4"/>
  <c r="K9" i="44"/>
  <c r="I22" i="37"/>
  <c r="C53" i="21"/>
  <c r="H9" i="44"/>
  <c r="B49" i="30"/>
  <c r="F49" i="30" s="1"/>
  <c r="F29" i="36"/>
  <c r="B30" i="39" s="1"/>
  <c r="D31" i="39" s="1"/>
  <c r="D29" i="39" s="1"/>
  <c r="D38" i="39" s="1"/>
  <c r="F10" i="20"/>
  <c r="D38" i="21"/>
  <c r="K16" i="38" s="1"/>
  <c r="C17" i="4"/>
  <c r="K5" i="44"/>
  <c r="F5" i="44"/>
  <c r="J5" i="44"/>
  <c r="C13" i="34"/>
  <c r="D25" i="21"/>
  <c r="E31" i="24" s="1"/>
  <c r="C5" i="44"/>
  <c r="G16" i="4"/>
  <c r="H5" i="44"/>
  <c r="C16" i="4"/>
  <c r="J17" i="4"/>
  <c r="J22" i="37"/>
  <c r="C22" i="37"/>
  <c r="E4" i="3"/>
  <c r="B4" i="22" s="1"/>
  <c r="B3" i="22" s="1"/>
  <c r="C22" i="34"/>
  <c r="C25" i="34"/>
  <c r="S27" i="32"/>
  <c r="B65" i="21"/>
  <c r="J23" i="4" s="1"/>
  <c r="F51" i="30"/>
  <c r="D41" i="29"/>
  <c r="B19" i="3" s="1"/>
  <c r="B5" i="45" s="1"/>
  <c r="D14" i="37"/>
  <c r="F30" i="30"/>
  <c r="B14" i="37"/>
  <c r="J13" i="32"/>
  <c r="J14" i="32" s="1"/>
  <c r="J23" i="32" s="1"/>
  <c r="L16" i="4"/>
  <c r="H16" i="4"/>
  <c r="I16" i="4"/>
  <c r="N16" i="4"/>
  <c r="E5" i="44"/>
  <c r="D3" i="28"/>
  <c r="C48" i="28" s="1"/>
  <c r="H48" i="30"/>
  <c r="D29" i="36"/>
  <c r="O23" i="30"/>
  <c r="I8" i="4" s="1"/>
  <c r="I10" i="4" s="1"/>
  <c r="B28" i="6"/>
  <c r="F10" i="24"/>
  <c r="T21" i="30"/>
  <c r="F29" i="30"/>
  <c r="U15" i="30"/>
  <c r="O21" i="30"/>
  <c r="F47" i="30"/>
  <c r="A47" i="30"/>
  <c r="K23" i="30"/>
  <c r="E8" i="4" s="1"/>
  <c r="K22" i="30"/>
  <c r="E2" i="44" s="1"/>
  <c r="A51" i="30"/>
  <c r="H45" i="30"/>
  <c r="U16" i="30"/>
  <c r="J24" i="30"/>
  <c r="D13" i="4" s="1"/>
  <c r="M22" i="30"/>
  <c r="G2" i="44" s="1"/>
  <c r="J22" i="30"/>
  <c r="D2" i="44" s="1"/>
  <c r="H51" i="30"/>
  <c r="N6" i="43"/>
  <c r="K21" i="30"/>
  <c r="N21" i="30"/>
  <c r="J21" i="30"/>
  <c r="Q21" i="30"/>
  <c r="F32" i="30"/>
  <c r="F35" i="30"/>
  <c r="R23" i="30"/>
  <c r="L8" i="4" s="1"/>
  <c r="L10" i="4" s="1"/>
  <c r="T22" i="30"/>
  <c r="N2" i="44" s="1"/>
  <c r="I3" i="43"/>
  <c r="M24" i="30"/>
  <c r="G13" i="4" s="1"/>
  <c r="M21" i="30"/>
  <c r="F34" i="30"/>
  <c r="B6" i="43"/>
  <c r="I23" i="30"/>
  <c r="C8" i="4" s="1"/>
  <c r="H49" i="30"/>
  <c r="M23" i="30"/>
  <c r="G8" i="4" s="1"/>
  <c r="G10" i="4" s="1"/>
  <c r="H47" i="30"/>
  <c r="J23" i="30"/>
  <c r="D8" i="4" s="1"/>
  <c r="G22" i="3"/>
  <c r="D25" i="22" s="1"/>
  <c r="E14" i="37"/>
  <c r="C9" i="44"/>
  <c r="D64" i="21"/>
  <c r="I19" i="38" s="1"/>
  <c r="F9" i="44"/>
  <c r="L17" i="4"/>
  <c r="M9" i="44"/>
  <c r="M14" i="37"/>
  <c r="J14" i="37"/>
  <c r="C14" i="37"/>
  <c r="G14" i="37"/>
  <c r="M17" i="4"/>
  <c r="N17" i="4"/>
  <c r="C33" i="21"/>
  <c r="I9" i="44"/>
  <c r="G17" i="4"/>
  <c r="L9" i="44"/>
  <c r="E9" i="44"/>
  <c r="N9" i="44"/>
  <c r="K14" i="37"/>
  <c r="L14" i="37"/>
  <c r="F14" i="37"/>
  <c r="G9" i="44"/>
  <c r="D9" i="44"/>
  <c r="D17" i="4"/>
  <c r="E17" i="4"/>
  <c r="J9" i="44"/>
  <c r="H17" i="4"/>
  <c r="O15" i="4"/>
  <c r="B13" i="39"/>
  <c r="F30" i="9"/>
  <c r="O18" i="4"/>
  <c r="C14" i="22"/>
  <c r="D14" i="22" s="1"/>
  <c r="B26" i="4"/>
  <c r="M7" i="43"/>
  <c r="U18" i="30"/>
  <c r="S21" i="30"/>
  <c r="C41" i="31"/>
  <c r="C37" i="31"/>
  <c r="C34" i="31"/>
  <c r="C15" i="31"/>
  <c r="C29" i="31"/>
  <c r="C13" i="31"/>
  <c r="E13" i="4"/>
  <c r="F48" i="30"/>
  <c r="G20" i="3"/>
  <c r="D23" i="22" s="1"/>
  <c r="C23" i="22"/>
  <c r="B7" i="43"/>
  <c r="A50" i="30"/>
  <c r="B3" i="43"/>
  <c r="A46" i="30"/>
  <c r="F41" i="29"/>
  <c r="H19" i="3" s="1"/>
  <c r="B22" i="39" s="1"/>
  <c r="H50" i="30"/>
  <c r="G11" i="3"/>
  <c r="D11" i="22" s="1"/>
  <c r="I14" i="37"/>
  <c r="C29" i="21"/>
  <c r="H14" i="37"/>
  <c r="L22" i="30"/>
  <c r="F2" i="44" s="1"/>
  <c r="L24" i="30"/>
  <c r="F2" i="43"/>
  <c r="U13" i="30"/>
  <c r="J2" i="43"/>
  <c r="P21" i="30"/>
  <c r="P23" i="30"/>
  <c r="J8" i="4" s="1"/>
  <c r="J10" i="4" s="1"/>
  <c r="P22" i="30"/>
  <c r="J2" i="44" s="1"/>
  <c r="H3" i="43"/>
  <c r="N24" i="30"/>
  <c r="H13" i="4" s="1"/>
  <c r="N22" i="30"/>
  <c r="H2" i="44" s="1"/>
  <c r="K4" i="43"/>
  <c r="Q22" i="30"/>
  <c r="K2" i="44" s="1"/>
  <c r="Q24" i="30"/>
  <c r="K13" i="4" s="1"/>
  <c r="R22" i="30"/>
  <c r="L2" i="44" s="1"/>
  <c r="R21" i="30"/>
  <c r="L8" i="43"/>
  <c r="R24" i="30"/>
  <c r="B20" i="22"/>
  <c r="F17" i="3"/>
  <c r="C16" i="34"/>
  <c r="L21" i="30"/>
  <c r="G5" i="22"/>
  <c r="H5" i="22" s="1"/>
  <c r="D33" i="21"/>
  <c r="D40" i="21"/>
  <c r="D42" i="21" s="1"/>
  <c r="C42" i="21"/>
  <c r="D47" i="21"/>
  <c r="D52" i="21" s="1"/>
  <c r="C52" i="21"/>
  <c r="N15" i="44"/>
  <c r="I19" i="4"/>
  <c r="M19" i="4"/>
  <c r="F19" i="4"/>
  <c r="L19" i="4"/>
  <c r="K19" i="4"/>
  <c r="J19" i="4"/>
  <c r="N19" i="4"/>
  <c r="H15" i="44"/>
  <c r="E19" i="4"/>
  <c r="K15" i="44"/>
  <c r="C15" i="44"/>
  <c r="F15" i="44"/>
  <c r="M5" i="43"/>
  <c r="S24" i="30"/>
  <c r="M13" i="4" s="1"/>
  <c r="S22" i="30"/>
  <c r="M2" i="44" s="1"/>
  <c r="S23" i="30"/>
  <c r="M8" i="4" s="1"/>
  <c r="M10" i="4" s="1"/>
  <c r="D56" i="21"/>
  <c r="B56" i="21"/>
  <c r="E21" i="3"/>
  <c r="L23" i="30"/>
  <c r="N23" i="30"/>
  <c r="H8" i="4" s="1"/>
  <c r="H10" i="32"/>
  <c r="F10" i="32"/>
  <c r="C54" i="34"/>
  <c r="C57" i="34"/>
  <c r="C35" i="34"/>
  <c r="C33" i="34"/>
  <c r="C48" i="34"/>
  <c r="C6" i="34"/>
  <c r="C31" i="34"/>
  <c r="C28" i="34"/>
  <c r="C38" i="34"/>
  <c r="C56" i="34"/>
  <c r="C55" i="34"/>
  <c r="C42" i="34"/>
  <c r="C17" i="34"/>
  <c r="C19" i="34"/>
  <c r="C32" i="34"/>
  <c r="C53" i="34"/>
  <c r="C46" i="34"/>
  <c r="C43" i="34"/>
  <c r="C15" i="34"/>
  <c r="C26" i="34"/>
  <c r="C49" i="34"/>
  <c r="C41" i="34"/>
  <c r="C36" i="34"/>
  <c r="C34" i="34"/>
  <c r="C12" i="34"/>
  <c r="C20" i="34"/>
  <c r="C18" i="34"/>
  <c r="C21" i="34"/>
  <c r="C52" i="34"/>
  <c r="C44" i="34"/>
  <c r="C10" i="34"/>
  <c r="E10" i="34" s="1"/>
  <c r="B28" i="4"/>
  <c r="C16" i="22"/>
  <c r="D16" i="22" s="1"/>
  <c r="B13" i="22"/>
  <c r="T24" i="30"/>
  <c r="N13" i="4" s="1"/>
  <c r="T23" i="30"/>
  <c r="N8" i="4" s="1"/>
  <c r="I8" i="43"/>
  <c r="U19" i="30"/>
  <c r="F7" i="9"/>
  <c r="H6" i="32"/>
  <c r="M41" i="29"/>
  <c r="B18" i="3" s="1"/>
  <c r="F20" i="9"/>
  <c r="U14" i="30"/>
  <c r="C3" i="43"/>
  <c r="I21" i="30"/>
  <c r="I22" i="30"/>
  <c r="K3" i="43"/>
  <c r="Q23" i="30"/>
  <c r="K8" i="4" s="1"/>
  <c r="U17" i="30"/>
  <c r="O24" i="30"/>
  <c r="O22" i="30"/>
  <c r="I2" i="44" s="1"/>
  <c r="I6" i="43"/>
  <c r="H46" i="30"/>
  <c r="B24" i="39"/>
  <c r="D19" i="39"/>
  <c r="D18" i="39" s="1"/>
  <c r="B11" i="39"/>
  <c r="B7" i="39" s="1"/>
  <c r="E13" i="3"/>
  <c r="B10" i="22"/>
  <c r="C9" i="22"/>
  <c r="B9" i="22"/>
  <c r="D13" i="3"/>
  <c r="B54" i="21" s="1"/>
  <c r="H13" i="3"/>
  <c r="D15" i="22"/>
  <c r="B5" i="4"/>
  <c r="F8" i="3"/>
  <c r="B8" i="22"/>
  <c r="G10" i="3"/>
  <c r="D10" i="22" s="1"/>
  <c r="I45" i="30" l="1"/>
  <c r="I37" i="30"/>
  <c r="U37" i="30" s="1"/>
  <c r="I38" i="30"/>
  <c r="U38" i="30" s="1"/>
  <c r="I40" i="30"/>
  <c r="U40" i="30" s="1"/>
  <c r="I39" i="30"/>
  <c r="U39" i="30" s="1"/>
  <c r="E14" i="38"/>
  <c r="C22" i="31"/>
  <c r="C43" i="31"/>
  <c r="C53" i="31"/>
  <c r="C32" i="23"/>
  <c r="C16" i="23"/>
  <c r="C29" i="23"/>
  <c r="C19" i="22"/>
  <c r="C11" i="31"/>
  <c r="B14" i="38"/>
  <c r="C25" i="31"/>
  <c r="C10" i="31"/>
  <c r="E10" i="31" s="1"/>
  <c r="C20" i="23"/>
  <c r="C25" i="23"/>
  <c r="C38" i="23"/>
  <c r="C19" i="31"/>
  <c r="I14" i="38"/>
  <c r="C56" i="31"/>
  <c r="C49" i="31"/>
  <c r="C55" i="31"/>
  <c r="C49" i="23"/>
  <c r="C6" i="23"/>
  <c r="E4" i="6" s="1"/>
  <c r="C24" i="23"/>
  <c r="C53" i="23"/>
  <c r="F13" i="3"/>
  <c r="C32" i="31"/>
  <c r="C23" i="31"/>
  <c r="C20" i="31"/>
  <c r="C34" i="23"/>
  <c r="C21" i="23"/>
  <c r="C40" i="31"/>
  <c r="C15" i="23"/>
  <c r="C28" i="31"/>
  <c r="C48" i="31"/>
  <c r="C57" i="31"/>
  <c r="C47" i="23"/>
  <c r="C14" i="23"/>
  <c r="B22" i="37"/>
  <c r="N22" i="37" s="1"/>
  <c r="C66" i="21"/>
  <c r="F7" i="20"/>
  <c r="F20" i="20"/>
  <c r="L30" i="32"/>
  <c r="S30" i="32"/>
  <c r="T27" i="32"/>
  <c r="T30" i="32" s="1"/>
  <c r="F14" i="32"/>
  <c r="F23" i="32" s="1"/>
  <c r="G22" i="4" s="1"/>
  <c r="C30" i="28"/>
  <c r="C16" i="37"/>
  <c r="L14" i="38"/>
  <c r="C54" i="31"/>
  <c r="C52" i="31"/>
  <c r="C24" i="31"/>
  <c r="C44" i="31"/>
  <c r="C46" i="31"/>
  <c r="C38" i="31"/>
  <c r="C6" i="31"/>
  <c r="E9" i="6" s="1"/>
  <c r="C17" i="31"/>
  <c r="C51" i="31"/>
  <c r="C16" i="31"/>
  <c r="C36" i="31"/>
  <c r="C14" i="38"/>
  <c r="J14" i="38"/>
  <c r="C50" i="31"/>
  <c r="C24" i="28"/>
  <c r="D16" i="37"/>
  <c r="C30" i="31"/>
  <c r="C14" i="31"/>
  <c r="C47" i="31"/>
  <c r="C12" i="31"/>
  <c r="C45" i="31"/>
  <c r="C39" i="31"/>
  <c r="C31" i="31"/>
  <c r="C21" i="31"/>
  <c r="C26" i="31"/>
  <c r="C18" i="31"/>
  <c r="C33" i="31"/>
  <c r="G14" i="38"/>
  <c r="K14" i="38"/>
  <c r="C35" i="31"/>
  <c r="C42" i="31"/>
  <c r="M27" i="32"/>
  <c r="F27" i="32"/>
  <c r="E30" i="32"/>
  <c r="N34" i="32"/>
  <c r="N35" i="32" s="1"/>
  <c r="J40" i="32"/>
  <c r="E19" i="37"/>
  <c r="B19" i="37"/>
  <c r="C19" i="37"/>
  <c r="G19" i="37"/>
  <c r="J19" i="37"/>
  <c r="D19" i="37"/>
  <c r="L19" i="37"/>
  <c r="M19" i="37"/>
  <c r="I19" i="37"/>
  <c r="K19" i="37"/>
  <c r="F19" i="37"/>
  <c r="C10" i="44"/>
  <c r="D31" i="9"/>
  <c r="B21" i="9"/>
  <c r="B8" i="9" s="1"/>
  <c r="C31" i="24"/>
  <c r="E20" i="24"/>
  <c r="E7" i="24" s="1"/>
  <c r="B20" i="24"/>
  <c r="H14" i="38"/>
  <c r="D29" i="21"/>
  <c r="D14" i="38"/>
  <c r="C25" i="28"/>
  <c r="B28" i="9"/>
  <c r="F28" i="9" s="1"/>
  <c r="B18" i="39"/>
  <c r="C40" i="23"/>
  <c r="C41" i="23"/>
  <c r="C51" i="23"/>
  <c r="C45" i="23"/>
  <c r="C43" i="23"/>
  <c r="C13" i="23"/>
  <c r="C6" i="28"/>
  <c r="E21" i="6" s="1"/>
  <c r="C51" i="34"/>
  <c r="C30" i="34"/>
  <c r="C27" i="34"/>
  <c r="C28" i="23"/>
  <c r="C44" i="23"/>
  <c r="C57" i="23"/>
  <c r="C22" i="23"/>
  <c r="C27" i="23"/>
  <c r="C18" i="23"/>
  <c r="C45" i="28"/>
  <c r="C13" i="28"/>
  <c r="C14" i="34"/>
  <c r="C45" i="34"/>
  <c r="C29" i="34"/>
  <c r="C50" i="34"/>
  <c r="C36" i="23"/>
  <c r="C48" i="23"/>
  <c r="C50" i="23"/>
  <c r="C31" i="23"/>
  <c r="C33" i="23"/>
  <c r="C37" i="23"/>
  <c r="F30" i="20"/>
  <c r="C18" i="28"/>
  <c r="C23" i="28"/>
  <c r="C34" i="28"/>
  <c r="C43" i="28"/>
  <c r="C11" i="23"/>
  <c r="C39" i="23"/>
  <c r="C23" i="23"/>
  <c r="C35" i="23"/>
  <c r="C17" i="23"/>
  <c r="C26" i="23"/>
  <c r="C33" i="28"/>
  <c r="C44" i="28"/>
  <c r="C22" i="28"/>
  <c r="C26" i="28"/>
  <c r="C30" i="23"/>
  <c r="C19" i="23"/>
  <c r="C54" i="23"/>
  <c r="C10" i="23"/>
  <c r="E10" i="23" s="1"/>
  <c r="F10" i="23" s="1"/>
  <c r="G10" i="23" s="1"/>
  <c r="D11" i="23" s="1"/>
  <c r="C56" i="23"/>
  <c r="E16" i="37"/>
  <c r="I16" i="37"/>
  <c r="L16" i="37"/>
  <c r="M16" i="37"/>
  <c r="D19" i="3"/>
  <c r="E19" i="3" s="1"/>
  <c r="F19" i="3" s="1"/>
  <c r="C22" i="22" s="1"/>
  <c r="F16" i="37"/>
  <c r="H16" i="37"/>
  <c r="B16" i="37"/>
  <c r="K16" i="37"/>
  <c r="G16" i="37"/>
  <c r="D10" i="44"/>
  <c r="B31" i="9"/>
  <c r="E10" i="44"/>
  <c r="E21" i="9"/>
  <c r="E8" i="9" s="1"/>
  <c r="J10" i="44"/>
  <c r="D21" i="9"/>
  <c r="D8" i="9" s="1"/>
  <c r="L10" i="44"/>
  <c r="O16" i="4"/>
  <c r="C21" i="9"/>
  <c r="C8" i="9" s="1"/>
  <c r="E31" i="9"/>
  <c r="M10" i="44"/>
  <c r="I10" i="44"/>
  <c r="K10" i="44"/>
  <c r="C2" i="44"/>
  <c r="M14" i="38"/>
  <c r="E5" i="3"/>
  <c r="C37" i="34"/>
  <c r="C39" i="34"/>
  <c r="C40" i="34"/>
  <c r="C24" i="34"/>
  <c r="C23" i="34"/>
  <c r="J19" i="38"/>
  <c r="N10" i="44"/>
  <c r="G10" i="44"/>
  <c r="C31" i="9"/>
  <c r="F10" i="44"/>
  <c r="G19" i="38"/>
  <c r="F14" i="38"/>
  <c r="F4" i="3"/>
  <c r="F5" i="3" s="1"/>
  <c r="F16" i="38"/>
  <c r="M16" i="38"/>
  <c r="O20" i="4"/>
  <c r="B7" i="22"/>
  <c r="B27" i="9"/>
  <c r="E15" i="9"/>
  <c r="E16" i="38"/>
  <c r="C16" i="38"/>
  <c r="J16" i="38"/>
  <c r="C12" i="28"/>
  <c r="C51" i="28"/>
  <c r="C56" i="28"/>
  <c r="C35" i="28"/>
  <c r="C36" i="28"/>
  <c r="C54" i="28"/>
  <c r="C19" i="28"/>
  <c r="D15" i="9"/>
  <c r="I16" i="38"/>
  <c r="B16" i="38"/>
  <c r="H16" i="38"/>
  <c r="D31" i="24"/>
  <c r="C20" i="24"/>
  <c r="C7" i="24" s="1"/>
  <c r="B31" i="24"/>
  <c r="L16" i="38"/>
  <c r="D16" i="38"/>
  <c r="C10" i="28"/>
  <c r="E10" i="28" s="1"/>
  <c r="F10" i="28" s="1"/>
  <c r="C32" i="28"/>
  <c r="C50" i="28"/>
  <c r="C37" i="28"/>
  <c r="C40" i="28"/>
  <c r="C42" i="28"/>
  <c r="G16" i="38"/>
  <c r="D20" i="24"/>
  <c r="D7" i="24" s="1"/>
  <c r="M22" i="38"/>
  <c r="I22" i="38"/>
  <c r="J22" i="38"/>
  <c r="F22" i="38"/>
  <c r="D22" i="38"/>
  <c r="B22" i="38"/>
  <c r="D66" i="21"/>
  <c r="C22" i="38"/>
  <c r="K22" i="38"/>
  <c r="H22" i="38"/>
  <c r="L22" i="38"/>
  <c r="G22" i="38"/>
  <c r="M23" i="4"/>
  <c r="C23" i="4"/>
  <c r="F14" i="44"/>
  <c r="L23" i="4"/>
  <c r="H23" i="4"/>
  <c r="N14" i="44"/>
  <c r="D23" i="4"/>
  <c r="N23" i="4"/>
  <c r="G23" i="4"/>
  <c r="B66" i="21"/>
  <c r="K23" i="4"/>
  <c r="E23" i="4"/>
  <c r="I14" i="44"/>
  <c r="I23" i="4"/>
  <c r="F23" i="4"/>
  <c r="L14" i="44"/>
  <c r="D43" i="21"/>
  <c r="D45" i="21" s="1"/>
  <c r="J21" i="38"/>
  <c r="F21" i="38"/>
  <c r="I21" i="38"/>
  <c r="B21" i="38"/>
  <c r="M21" i="38"/>
  <c r="L21" i="38"/>
  <c r="D21" i="38"/>
  <c r="H21" i="38"/>
  <c r="K21" i="38"/>
  <c r="G21" i="38"/>
  <c r="E21" i="38"/>
  <c r="C21" i="38"/>
  <c r="B30" i="22"/>
  <c r="B29" i="22" s="1"/>
  <c r="C30" i="22"/>
  <c r="C29" i="22" s="1"/>
  <c r="D30" i="22"/>
  <c r="D29" i="22" s="1"/>
  <c r="B18" i="9"/>
  <c r="C46" i="28"/>
  <c r="C17" i="28"/>
  <c r="C28" i="28"/>
  <c r="C29" i="28"/>
  <c r="C11" i="28"/>
  <c r="C49" i="28"/>
  <c r="C20" i="28"/>
  <c r="C31" i="28"/>
  <c r="C27" i="28"/>
  <c r="C15" i="28"/>
  <c r="C16" i="28"/>
  <c r="C55" i="28"/>
  <c r="C41" i="28"/>
  <c r="C57" i="28"/>
  <c r="C14" i="28"/>
  <c r="C21" i="28"/>
  <c r="C39" i="28"/>
  <c r="C47" i="28"/>
  <c r="C53" i="28"/>
  <c r="C52" i="28"/>
  <c r="C38" i="28"/>
  <c r="U32" i="30"/>
  <c r="E13" i="37"/>
  <c r="K8" i="37"/>
  <c r="K10" i="37" s="1"/>
  <c r="U30" i="30"/>
  <c r="K13" i="37"/>
  <c r="C15" i="9"/>
  <c r="E25" i="9"/>
  <c r="E8" i="37"/>
  <c r="E10" i="37" s="1"/>
  <c r="B25" i="9"/>
  <c r="U35" i="30"/>
  <c r="N14" i="37"/>
  <c r="C13" i="22"/>
  <c r="E19" i="38"/>
  <c r="K19" i="38"/>
  <c r="C19" i="38"/>
  <c r="M19" i="38"/>
  <c r="H19" i="38"/>
  <c r="L19" i="38"/>
  <c r="D19" i="38"/>
  <c r="F19" i="38"/>
  <c r="O17" i="4"/>
  <c r="B19" i="38"/>
  <c r="M15" i="37"/>
  <c r="K15" i="37"/>
  <c r="L15" i="37"/>
  <c r="E15" i="37"/>
  <c r="G15" i="37"/>
  <c r="D15" i="37"/>
  <c r="C15" i="37"/>
  <c r="J15" i="37"/>
  <c r="B15" i="37"/>
  <c r="H15" i="37"/>
  <c r="I15" i="37"/>
  <c r="F15" i="37"/>
  <c r="O19" i="4"/>
  <c r="D13" i="22"/>
  <c r="M13" i="37"/>
  <c r="M8" i="37"/>
  <c r="L13" i="37"/>
  <c r="L8" i="37"/>
  <c r="L10" i="37" s="1"/>
  <c r="F13" i="37"/>
  <c r="F10" i="34"/>
  <c r="E22" i="6"/>
  <c r="F8" i="4"/>
  <c r="F10" i="4" s="1"/>
  <c r="U23" i="30"/>
  <c r="C25" i="9"/>
  <c r="F17" i="37"/>
  <c r="D17" i="37"/>
  <c r="E17" i="37"/>
  <c r="M17" i="37"/>
  <c r="C17" i="37"/>
  <c r="I17" i="37"/>
  <c r="L17" i="37"/>
  <c r="K17" i="37"/>
  <c r="J17" i="37"/>
  <c r="B17" i="37"/>
  <c r="H17" i="37"/>
  <c r="C21" i="20"/>
  <c r="C8" i="20" s="1"/>
  <c r="B31" i="20"/>
  <c r="G17" i="37"/>
  <c r="E31" i="20"/>
  <c r="G17" i="3"/>
  <c r="D20" i="22" s="1"/>
  <c r="C20" i="22"/>
  <c r="E17" i="9"/>
  <c r="D21" i="20"/>
  <c r="D8" i="20" s="1"/>
  <c r="U34" i="30"/>
  <c r="M18" i="38"/>
  <c r="K18" i="38"/>
  <c r="I18" i="38"/>
  <c r="B18" i="38"/>
  <c r="F18" i="38"/>
  <c r="J18" i="38"/>
  <c r="E18" i="38"/>
  <c r="H18" i="38"/>
  <c r="C18" i="38"/>
  <c r="D18" i="38"/>
  <c r="L18" i="38"/>
  <c r="G18" i="38"/>
  <c r="I13" i="37"/>
  <c r="H24" i="3"/>
  <c r="H26" i="3" s="1"/>
  <c r="B25" i="4" s="1"/>
  <c r="C13" i="37"/>
  <c r="D17" i="9"/>
  <c r="H14" i="32"/>
  <c r="H23" i="32" s="1"/>
  <c r="D25" i="9"/>
  <c r="E17" i="6"/>
  <c r="E15" i="6"/>
  <c r="E16" i="6"/>
  <c r="B29" i="39"/>
  <c r="B38" i="39" s="1"/>
  <c r="B13" i="4"/>
  <c r="C10" i="4"/>
  <c r="I17" i="38"/>
  <c r="H17" i="38"/>
  <c r="B17" i="38"/>
  <c r="G17" i="38"/>
  <c r="L17" i="38"/>
  <c r="E17" i="38"/>
  <c r="D17" i="38"/>
  <c r="M17" i="38"/>
  <c r="K17" i="38"/>
  <c r="F17" i="38"/>
  <c r="C17" i="38"/>
  <c r="J17" i="38"/>
  <c r="E27" i="9"/>
  <c r="L13" i="4"/>
  <c r="F13" i="4"/>
  <c r="C27" i="9"/>
  <c r="C31" i="20"/>
  <c r="I8" i="37"/>
  <c r="I10" i="37" s="1"/>
  <c r="F10" i="31"/>
  <c r="U31" i="30"/>
  <c r="I13" i="4"/>
  <c r="D27" i="9"/>
  <c r="B17" i="9"/>
  <c r="U22" i="30"/>
  <c r="B5" i="21" s="1"/>
  <c r="F8" i="37"/>
  <c r="F10" i="37" s="1"/>
  <c r="F21" i="3"/>
  <c r="B24" i="22"/>
  <c r="J18" i="37"/>
  <c r="K18" i="37"/>
  <c r="D18" i="37"/>
  <c r="L18" i="37"/>
  <c r="I18" i="37"/>
  <c r="G18" i="37"/>
  <c r="H18" i="37"/>
  <c r="B18" i="37"/>
  <c r="M18" i="37"/>
  <c r="C18" i="37"/>
  <c r="F18" i="37"/>
  <c r="E18" i="37"/>
  <c r="J15" i="38"/>
  <c r="L15" i="38"/>
  <c r="K15" i="38"/>
  <c r="C15" i="38"/>
  <c r="B15" i="38"/>
  <c r="E15" i="38"/>
  <c r="D15" i="38"/>
  <c r="H15" i="38"/>
  <c r="M15" i="38"/>
  <c r="I15" i="38"/>
  <c r="F15" i="38"/>
  <c r="G15" i="38"/>
  <c r="C21" i="24"/>
  <c r="C8" i="24" s="1"/>
  <c r="D32" i="24"/>
  <c r="E32" i="24"/>
  <c r="C32" i="24"/>
  <c r="E21" i="24"/>
  <c r="E8" i="24" s="1"/>
  <c r="B21" i="24"/>
  <c r="B32" i="24"/>
  <c r="D21" i="24"/>
  <c r="D8" i="24" s="1"/>
  <c r="C17" i="9"/>
  <c r="B21" i="20"/>
  <c r="E21" i="20"/>
  <c r="E8" i="20" s="1"/>
  <c r="J13" i="37"/>
  <c r="B7" i="24"/>
  <c r="G8" i="37"/>
  <c r="G13" i="37"/>
  <c r="U33" i="30"/>
  <c r="D13" i="37"/>
  <c r="B15" i="9"/>
  <c r="U21" i="30"/>
  <c r="D18" i="3"/>
  <c r="B24" i="3"/>
  <c r="B26" i="3" s="1"/>
  <c r="B23" i="9" s="1"/>
  <c r="F23" i="9" s="1"/>
  <c r="B4" i="45"/>
  <c r="F45" i="30"/>
  <c r="D31" i="20"/>
  <c r="J8" i="37"/>
  <c r="C8" i="37"/>
  <c r="C10" i="37" s="1"/>
  <c r="D8" i="37"/>
  <c r="U24" i="30"/>
  <c r="U29" i="30"/>
  <c r="C54" i="21"/>
  <c r="D54" i="21"/>
  <c r="C8" i="22"/>
  <c r="C7" i="22" s="1"/>
  <c r="G8" i="3"/>
  <c r="E3" i="6" l="1"/>
  <c r="E11" i="6"/>
  <c r="E10" i="6"/>
  <c r="E2" i="9"/>
  <c r="E5" i="6"/>
  <c r="B27" i="39"/>
  <c r="B40" i="39" s="1"/>
  <c r="K22" i="4"/>
  <c r="C22" i="4"/>
  <c r="E23" i="6"/>
  <c r="I22" i="4"/>
  <c r="J22" i="4"/>
  <c r="E22" i="4"/>
  <c r="B43" i="21"/>
  <c r="B45" i="21" s="1"/>
  <c r="F30" i="32"/>
  <c r="B40" i="32"/>
  <c r="D34" i="32" s="1"/>
  <c r="H22" i="4"/>
  <c r="L22" i="4"/>
  <c r="D22" i="4"/>
  <c r="M30" i="32"/>
  <c r="C56" i="32" s="1"/>
  <c r="C40" i="32"/>
  <c r="N22" i="4"/>
  <c r="M22" i="4"/>
  <c r="F22" i="4"/>
  <c r="E11" i="23"/>
  <c r="F11" i="23" s="1"/>
  <c r="G11" i="23" s="1"/>
  <c r="D40" i="32"/>
  <c r="F34" i="32" s="1"/>
  <c r="F35" i="32" s="1"/>
  <c r="F36" i="32" s="1"/>
  <c r="F37" i="32" s="1"/>
  <c r="F38" i="32" s="1"/>
  <c r="N36" i="32"/>
  <c r="N37" i="32" s="1"/>
  <c r="N38" i="32" s="1"/>
  <c r="B5" i="9"/>
  <c r="N19" i="37"/>
  <c r="F7" i="24"/>
  <c r="F31" i="24"/>
  <c r="B31" i="4"/>
  <c r="B22" i="22"/>
  <c r="G19" i="3"/>
  <c r="D22" i="22" s="1"/>
  <c r="N16" i="37"/>
  <c r="B17" i="20"/>
  <c r="G14" i="30"/>
  <c r="F31" i="9"/>
  <c r="F21" i="9"/>
  <c r="N14" i="38"/>
  <c r="F8" i="9"/>
  <c r="N16" i="38"/>
  <c r="G4" i="3"/>
  <c r="C4" i="22"/>
  <c r="C3" i="22" s="1"/>
  <c r="F20" i="24"/>
  <c r="C2" i="9"/>
  <c r="U48" i="30"/>
  <c r="U45" i="30"/>
  <c r="L53" i="30"/>
  <c r="F15" i="9"/>
  <c r="G18" i="30"/>
  <c r="O53" i="30"/>
  <c r="B33" i="9"/>
  <c r="B10" i="9" s="1"/>
  <c r="E4" i="9"/>
  <c r="D15" i="20"/>
  <c r="O8" i="4"/>
  <c r="D2" i="9"/>
  <c r="N22" i="38"/>
  <c r="O23" i="4"/>
  <c r="N21" i="38"/>
  <c r="E28" i="6"/>
  <c r="P55" i="30"/>
  <c r="I8" i="38" s="1"/>
  <c r="I10" i="38" s="1"/>
  <c r="P53" i="30"/>
  <c r="O13" i="4"/>
  <c r="U47" i="30"/>
  <c r="S54" i="30"/>
  <c r="U49" i="30"/>
  <c r="N53" i="30"/>
  <c r="S55" i="30"/>
  <c r="L8" i="38" s="1"/>
  <c r="L10" i="38" s="1"/>
  <c r="N54" i="30"/>
  <c r="S56" i="30"/>
  <c r="L13" i="38" s="1"/>
  <c r="E17" i="20"/>
  <c r="C17" i="20"/>
  <c r="U51" i="30"/>
  <c r="T55" i="30"/>
  <c r="M8" i="38" s="1"/>
  <c r="Q55" i="30"/>
  <c r="J8" i="38" s="1"/>
  <c r="I55" i="30"/>
  <c r="S53" i="30"/>
  <c r="N55" i="30"/>
  <c r="G8" i="38" s="1"/>
  <c r="B2" i="9"/>
  <c r="K55" i="30"/>
  <c r="D8" i="38" s="1"/>
  <c r="I53" i="30"/>
  <c r="C15" i="20"/>
  <c r="E15" i="20"/>
  <c r="J53" i="30"/>
  <c r="L55" i="30"/>
  <c r="E8" i="38" s="1"/>
  <c r="E10" i="38" s="1"/>
  <c r="F17" i="9"/>
  <c r="C4" i="9"/>
  <c r="R53" i="30"/>
  <c r="O54" i="30"/>
  <c r="N19" i="38"/>
  <c r="N15" i="37"/>
  <c r="F31" i="20"/>
  <c r="N18" i="37"/>
  <c r="E18" i="3"/>
  <c r="D24" i="3"/>
  <c r="C25" i="20"/>
  <c r="M54" i="30"/>
  <c r="M56" i="30"/>
  <c r="F13" i="38" s="1"/>
  <c r="C5" i="21"/>
  <c r="G10" i="28"/>
  <c r="J55" i="30"/>
  <c r="C8" i="38" s="1"/>
  <c r="C10" i="38" s="1"/>
  <c r="M53" i="30"/>
  <c r="O55" i="30"/>
  <c r="F32" i="24"/>
  <c r="C24" i="22"/>
  <c r="G21" i="3"/>
  <c r="D24" i="22" s="1"/>
  <c r="B15" i="20"/>
  <c r="G31" i="30"/>
  <c r="D12" i="23"/>
  <c r="N17" i="38"/>
  <c r="C21" i="37"/>
  <c r="E21" i="37"/>
  <c r="L21" i="37"/>
  <c r="M21" i="37"/>
  <c r="K21" i="37"/>
  <c r="C43" i="21"/>
  <c r="C45" i="21" s="1"/>
  <c r="F21" i="37"/>
  <c r="H21" i="37"/>
  <c r="B21" i="37"/>
  <c r="G21" i="37"/>
  <c r="D21" i="37"/>
  <c r="J21" i="37"/>
  <c r="I21" i="37"/>
  <c r="H13" i="37"/>
  <c r="D27" i="20"/>
  <c r="Q56" i="30"/>
  <c r="J13" i="38" s="1"/>
  <c r="Q54" i="30"/>
  <c r="J54" i="30"/>
  <c r="P54" i="30"/>
  <c r="P56" i="30"/>
  <c r="I13" i="38" s="1"/>
  <c r="N56" i="30"/>
  <c r="G13" i="38" s="1"/>
  <c r="E25" i="20"/>
  <c r="G13" i="30"/>
  <c r="K53" i="30"/>
  <c r="R55" i="30"/>
  <c r="C27" i="20"/>
  <c r="B8" i="24"/>
  <c r="F8" i="24" s="1"/>
  <c r="F21" i="24"/>
  <c r="E27" i="20"/>
  <c r="G10" i="31"/>
  <c r="F27" i="9"/>
  <c r="F25" i="9"/>
  <c r="D17" i="20"/>
  <c r="L56" i="30"/>
  <c r="L54" i="30"/>
  <c r="E30" i="6"/>
  <c r="O56" i="30"/>
  <c r="N18" i="38"/>
  <c r="G10" i="34"/>
  <c r="U50" i="30"/>
  <c r="R54" i="30"/>
  <c r="R56" i="30"/>
  <c r="M55" i="30"/>
  <c r="F8" i="38" s="1"/>
  <c r="F10" i="38" s="1"/>
  <c r="G16" i="30"/>
  <c r="B4" i="21"/>
  <c r="B8" i="21" s="1"/>
  <c r="G15" i="30"/>
  <c r="F21" i="20"/>
  <c r="B8" i="20"/>
  <c r="F8" i="20" s="1"/>
  <c r="I54" i="30"/>
  <c r="T53" i="30"/>
  <c r="Q53" i="30"/>
  <c r="G17" i="30"/>
  <c r="N15" i="38"/>
  <c r="B4" i="9"/>
  <c r="J56" i="30"/>
  <c r="C13" i="38" s="1"/>
  <c r="G19" i="30"/>
  <c r="D4" i="9"/>
  <c r="H8" i="37"/>
  <c r="H10" i="37" s="1"/>
  <c r="D25" i="20"/>
  <c r="K54" i="30"/>
  <c r="K56" i="30"/>
  <c r="D13" i="38" s="1"/>
  <c r="T54" i="30"/>
  <c r="T56" i="30"/>
  <c r="M13" i="38" s="1"/>
  <c r="U46" i="30"/>
  <c r="I56" i="30"/>
  <c r="B8" i="37"/>
  <c r="B25" i="20"/>
  <c r="B13" i="37"/>
  <c r="B27" i="20"/>
  <c r="E29" i="6"/>
  <c r="N17" i="37"/>
  <c r="D8" i="22"/>
  <c r="D7" i="22" s="1"/>
  <c r="G13" i="3"/>
  <c r="E11" i="9" l="1"/>
  <c r="N9" i="4" s="1"/>
  <c r="N10" i="4" s="1"/>
  <c r="M13" i="44"/>
  <c r="C12" i="21"/>
  <c r="C14" i="21" s="1"/>
  <c r="D12" i="21"/>
  <c r="D14" i="21" s="1"/>
  <c r="B12" i="21"/>
  <c r="D5" i="4"/>
  <c r="D7" i="39"/>
  <c r="G34" i="30"/>
  <c r="D35" i="32"/>
  <c r="D36" i="32" s="1"/>
  <c r="D37" i="32" s="1"/>
  <c r="F13" i="44"/>
  <c r="N13" i="44"/>
  <c r="I13" i="44"/>
  <c r="H13" i="44"/>
  <c r="J13" i="44"/>
  <c r="L13" i="44"/>
  <c r="E13" i="44"/>
  <c r="D13" i="44"/>
  <c r="C13" i="44"/>
  <c r="G13" i="44"/>
  <c r="K13" i="44"/>
  <c r="O22" i="4"/>
  <c r="E50" i="32"/>
  <c r="E34" i="32"/>
  <c r="E35" i="32" s="1"/>
  <c r="E36" i="32" s="1"/>
  <c r="E37" i="32" s="1"/>
  <c r="F54" i="32"/>
  <c r="D57" i="32" s="1"/>
  <c r="E2" i="20"/>
  <c r="C11" i="9"/>
  <c r="H9" i="4" s="1"/>
  <c r="H10" i="4" s="1"/>
  <c r="D4" i="22"/>
  <c r="D3" i="22" s="1"/>
  <c r="G5" i="3"/>
  <c r="F33" i="9"/>
  <c r="D11" i="9"/>
  <c r="K29" i="4" s="1"/>
  <c r="G29" i="30"/>
  <c r="C15" i="24"/>
  <c r="F2" i="9"/>
  <c r="E4" i="20"/>
  <c r="D2" i="20"/>
  <c r="C2" i="20"/>
  <c r="D15" i="24"/>
  <c r="C17" i="24"/>
  <c r="F15" i="20"/>
  <c r="B26" i="24"/>
  <c r="F4" i="9"/>
  <c r="F17" i="20"/>
  <c r="G33" i="30"/>
  <c r="D17" i="24"/>
  <c r="U55" i="30"/>
  <c r="B8" i="38"/>
  <c r="B10" i="38" s="1"/>
  <c r="E15" i="24"/>
  <c r="B15" i="24"/>
  <c r="C4" i="20"/>
  <c r="C26" i="24"/>
  <c r="N13" i="37"/>
  <c r="D11" i="31"/>
  <c r="B2" i="20"/>
  <c r="F25" i="20"/>
  <c r="N21" i="37"/>
  <c r="E12" i="23"/>
  <c r="H10" i="23"/>
  <c r="I10" i="23" s="1"/>
  <c r="E17" i="24"/>
  <c r="D11" i="34"/>
  <c r="H13" i="38"/>
  <c r="D28" i="24"/>
  <c r="C28" i="24"/>
  <c r="E13" i="38"/>
  <c r="F18" i="3"/>
  <c r="B21" i="22"/>
  <c r="B18" i="22" s="1"/>
  <c r="B27" i="22" s="1"/>
  <c r="E24" i="3"/>
  <c r="E26" i="3" s="1"/>
  <c r="B13" i="38"/>
  <c r="B28" i="24"/>
  <c r="U56" i="30"/>
  <c r="U53" i="30"/>
  <c r="G50" i="30" s="1"/>
  <c r="K13" i="38"/>
  <c r="E28" i="24"/>
  <c r="D26" i="24"/>
  <c r="H8" i="38"/>
  <c r="H10" i="38" s="1"/>
  <c r="D11" i="28"/>
  <c r="C55" i="21"/>
  <c r="C57" i="21" s="1"/>
  <c r="C68" i="21" s="1"/>
  <c r="B55" i="21"/>
  <c r="B57" i="21" s="1"/>
  <c r="B68" i="21" s="1"/>
  <c r="D55" i="21"/>
  <c r="D57" i="21" s="1"/>
  <c r="D68" i="21" s="1"/>
  <c r="D26" i="3"/>
  <c r="F27" i="20"/>
  <c r="B4" i="20"/>
  <c r="B10" i="37"/>
  <c r="N8" i="37"/>
  <c r="U54" i="30"/>
  <c r="D5" i="21" s="1"/>
  <c r="B17" i="24"/>
  <c r="E26" i="24"/>
  <c r="K8" i="38"/>
  <c r="K10" i="38" s="1"/>
  <c r="D4" i="20"/>
  <c r="C4" i="21"/>
  <c r="C8" i="21" s="1"/>
  <c r="G32" i="30"/>
  <c r="G30" i="30"/>
  <c r="G35" i="30"/>
  <c r="B11" i="9"/>
  <c r="F10" i="9"/>
  <c r="N29" i="4" l="1"/>
  <c r="E11" i="20"/>
  <c r="M9" i="37" s="1"/>
  <c r="M10" i="37" s="1"/>
  <c r="O5" i="4"/>
  <c r="D10" i="4"/>
  <c r="B14" i="21"/>
  <c r="B70" i="21" s="1"/>
  <c r="F8" i="22"/>
  <c r="E51" i="32"/>
  <c r="H29" i="4"/>
  <c r="E38" i="32"/>
  <c r="C2" i="24"/>
  <c r="K9" i="4"/>
  <c r="K10" i="4" s="1"/>
  <c r="D4" i="24"/>
  <c r="D11" i="20"/>
  <c r="J9" i="37" s="1"/>
  <c r="J10" i="37" s="1"/>
  <c r="C11" i="20"/>
  <c r="G28" i="37" s="1"/>
  <c r="D2" i="24"/>
  <c r="E4" i="24"/>
  <c r="E2" i="24"/>
  <c r="F15" i="24"/>
  <c r="C4" i="24"/>
  <c r="F17" i="24"/>
  <c r="B2" i="24"/>
  <c r="F4" i="20"/>
  <c r="C70" i="21"/>
  <c r="E11" i="31"/>
  <c r="E11" i="28"/>
  <c r="G18" i="3"/>
  <c r="F24" i="3"/>
  <c r="F26" i="3" s="1"/>
  <c r="C21" i="22"/>
  <c r="C18" i="22" s="1"/>
  <c r="C27" i="22" s="1"/>
  <c r="B11" i="20"/>
  <c r="F2" i="20"/>
  <c r="N13" i="38"/>
  <c r="E11" i="34"/>
  <c r="F12" i="23"/>
  <c r="F26" i="24"/>
  <c r="G51" i="30"/>
  <c r="D4" i="21"/>
  <c r="D8" i="21" s="1"/>
  <c r="D70" i="21" s="1"/>
  <c r="G48" i="30"/>
  <c r="G49" i="30"/>
  <c r="G47" i="30"/>
  <c r="G45" i="30"/>
  <c r="F28" i="24"/>
  <c r="B4" i="24"/>
  <c r="N8" i="38"/>
  <c r="G46" i="30"/>
  <c r="E9" i="4"/>
  <c r="F11" i="9"/>
  <c r="E29" i="4"/>
  <c r="M28" i="37" l="1"/>
  <c r="F7" i="22"/>
  <c r="G8" i="22"/>
  <c r="E52" i="32"/>
  <c r="E53" i="32" s="1"/>
  <c r="C11" i="24"/>
  <c r="G9" i="38" s="1"/>
  <c r="G10" i="38" s="1"/>
  <c r="B11" i="24"/>
  <c r="D28" i="38" s="1"/>
  <c r="D11" i="24"/>
  <c r="J28" i="38" s="1"/>
  <c r="G9" i="37"/>
  <c r="G10" i="37" s="1"/>
  <c r="J28" i="37"/>
  <c r="E11" i="24"/>
  <c r="M28" i="38" s="1"/>
  <c r="F2" i="24"/>
  <c r="F4" i="24"/>
  <c r="F11" i="28"/>
  <c r="G12" i="23"/>
  <c r="F11" i="31"/>
  <c r="F11" i="34"/>
  <c r="D9" i="37"/>
  <c r="D28" i="37"/>
  <c r="F11" i="20"/>
  <c r="D21" i="22"/>
  <c r="D18" i="22" s="1"/>
  <c r="D27" i="22" s="1"/>
  <c r="G24" i="3"/>
  <c r="G26" i="3" s="1"/>
  <c r="O29" i="4"/>
  <c r="O9" i="4"/>
  <c r="E10" i="4"/>
  <c r="E54" i="32" l="1"/>
  <c r="C57" i="32" s="1"/>
  <c r="G7" i="22"/>
  <c r="H8" i="22"/>
  <c r="H7" i="22" s="1"/>
  <c r="G28" i="38"/>
  <c r="N28" i="38" s="1"/>
  <c r="D9" i="38"/>
  <c r="D10" i="38" s="1"/>
  <c r="J9" i="38"/>
  <c r="J10" i="38" s="1"/>
  <c r="N28" i="37"/>
  <c r="M9" i="38"/>
  <c r="M10" i="38" s="1"/>
  <c r="F11" i="24"/>
  <c r="G11" i="31"/>
  <c r="N9" i="37"/>
  <c r="D10" i="37"/>
  <c r="N10" i="37" s="1"/>
  <c r="G11" i="34"/>
  <c r="D13" i="23"/>
  <c r="G11" i="28"/>
  <c r="O10" i="4"/>
  <c r="N10" i="38" l="1"/>
  <c r="N9" i="38"/>
  <c r="D12" i="28"/>
  <c r="D12" i="34"/>
  <c r="E13" i="23"/>
  <c r="H11" i="23"/>
  <c r="I11" i="23" s="1"/>
  <c r="D12" i="31"/>
  <c r="E12" i="31" l="1"/>
  <c r="H10" i="31"/>
  <c r="I10" i="31" s="1"/>
  <c r="E12" i="34"/>
  <c r="H10" i="34"/>
  <c r="I10" i="34" s="1"/>
  <c r="F13" i="23"/>
  <c r="E12" i="28"/>
  <c r="H10" i="28"/>
  <c r="I10" i="28" s="1"/>
  <c r="G13" i="23" l="1"/>
  <c r="F12" i="34"/>
  <c r="F12" i="28"/>
  <c r="F12" i="31"/>
  <c r="G12" i="31" l="1"/>
  <c r="G12" i="28"/>
  <c r="G12" i="34"/>
  <c r="D14" i="23"/>
  <c r="D13" i="28" l="1"/>
  <c r="D13" i="31"/>
  <c r="E14" i="23"/>
  <c r="H12" i="23"/>
  <c r="I12" i="23" s="1"/>
  <c r="D13" i="34"/>
  <c r="E13" i="34" l="1"/>
  <c r="H11" i="34"/>
  <c r="I11" i="34" s="1"/>
  <c r="E13" i="31"/>
  <c r="H11" i="31"/>
  <c r="I11" i="31" s="1"/>
  <c r="F14" i="23"/>
  <c r="E13" i="28"/>
  <c r="H11" i="28"/>
  <c r="I11" i="28" s="1"/>
  <c r="F13" i="31" l="1"/>
  <c r="G14" i="23"/>
  <c r="F13" i="28"/>
  <c r="F13" i="34"/>
  <c r="D15" i="23" l="1"/>
  <c r="G13" i="28"/>
  <c r="G13" i="31"/>
  <c r="G13" i="34"/>
  <c r="D14" i="28" l="1"/>
  <c r="D14" i="31"/>
  <c r="E15" i="23"/>
  <c r="H13" i="23"/>
  <c r="I13" i="23" s="1"/>
  <c r="D14" i="34"/>
  <c r="E14" i="31" l="1"/>
  <c r="H12" i="31"/>
  <c r="I12" i="31" s="1"/>
  <c r="E14" i="34"/>
  <c r="H12" i="34"/>
  <c r="I12" i="34" s="1"/>
  <c r="F15" i="23"/>
  <c r="E14" i="28"/>
  <c r="H12" i="28"/>
  <c r="I12" i="28" s="1"/>
  <c r="F14" i="34" l="1"/>
  <c r="G15" i="23"/>
  <c r="F14" i="28"/>
  <c r="F14" i="31"/>
  <c r="D16" i="23" l="1"/>
  <c r="G14" i="31"/>
  <c r="G14" i="28"/>
  <c r="G14" i="34"/>
  <c r="E16" i="23" l="1"/>
  <c r="F16" i="23" s="1"/>
  <c r="H14" i="23"/>
  <c r="I14" i="23" s="1"/>
  <c r="D15" i="31"/>
  <c r="D15" i="34"/>
  <c r="D15" i="28"/>
  <c r="E15" i="34" l="1"/>
  <c r="F15" i="34" s="1"/>
  <c r="H13" i="34"/>
  <c r="I13" i="34" s="1"/>
  <c r="E15" i="28"/>
  <c r="F15" i="28" s="1"/>
  <c r="H13" i="28"/>
  <c r="I13" i="28" s="1"/>
  <c r="E15" i="31"/>
  <c r="F15" i="31" s="1"/>
  <c r="H13" i="31"/>
  <c r="I13" i="31" s="1"/>
  <c r="G16" i="23"/>
  <c r="G15" i="28" l="1"/>
  <c r="G15" i="34"/>
  <c r="G15" i="31"/>
  <c r="D17" i="23"/>
  <c r="D16" i="34" l="1"/>
  <c r="E17" i="23"/>
  <c r="F17" i="23" s="1"/>
  <c r="H15" i="23"/>
  <c r="I15" i="23" s="1"/>
  <c r="D16" i="28"/>
  <c r="D16" i="31"/>
  <c r="E16" i="28" l="1"/>
  <c r="F16" i="28" s="1"/>
  <c r="H14" i="28"/>
  <c r="I14" i="28" s="1"/>
  <c r="G17" i="23"/>
  <c r="E16" i="31"/>
  <c r="F16" i="31" s="1"/>
  <c r="H14" i="31"/>
  <c r="I14" i="31" s="1"/>
  <c r="E16" i="34"/>
  <c r="F16" i="34" s="1"/>
  <c r="H14" i="34"/>
  <c r="I14" i="34" s="1"/>
  <c r="G16" i="31" l="1"/>
  <c r="G16" i="28"/>
  <c r="G16" i="34"/>
  <c r="D18" i="23"/>
  <c r="D17" i="28" l="1"/>
  <c r="E18" i="23"/>
  <c r="F18" i="23" s="1"/>
  <c r="H16" i="23"/>
  <c r="I16" i="23" s="1"/>
  <c r="D17" i="31"/>
  <c r="D17" i="34"/>
  <c r="G18" i="23" l="1"/>
  <c r="E17" i="31"/>
  <c r="F17" i="31" s="1"/>
  <c r="H15" i="31"/>
  <c r="I15" i="31" s="1"/>
  <c r="E17" i="34"/>
  <c r="F17" i="34" s="1"/>
  <c r="H15" i="34"/>
  <c r="I15" i="34" s="1"/>
  <c r="E17" i="28"/>
  <c r="F17" i="28" s="1"/>
  <c r="H15" i="28"/>
  <c r="I15" i="28" s="1"/>
  <c r="G17" i="31" l="1"/>
  <c r="G17" i="28"/>
  <c r="G17" i="34"/>
  <c r="D19" i="23"/>
  <c r="D18" i="28" l="1"/>
  <c r="E19" i="23"/>
  <c r="F19" i="23" s="1"/>
  <c r="H17" i="23"/>
  <c r="I17" i="23" s="1"/>
  <c r="D18" i="34"/>
  <c r="D18" i="31"/>
  <c r="E18" i="34" l="1"/>
  <c r="F18" i="34" s="1"/>
  <c r="H16" i="34"/>
  <c r="I16" i="34" s="1"/>
  <c r="E18" i="31"/>
  <c r="F18" i="31" s="1"/>
  <c r="H16" i="31"/>
  <c r="I16" i="31" s="1"/>
  <c r="G19" i="23"/>
  <c r="E18" i="28"/>
  <c r="F18" i="28" s="1"/>
  <c r="H16" i="28"/>
  <c r="I16" i="28" s="1"/>
  <c r="G18" i="28" l="1"/>
  <c r="G18" i="31"/>
  <c r="G18" i="34"/>
  <c r="D20" i="23"/>
  <c r="D19" i="31" l="1"/>
  <c r="E20" i="23"/>
  <c r="F20" i="23" s="1"/>
  <c r="H18" i="23"/>
  <c r="I18" i="23" s="1"/>
  <c r="D19" i="34"/>
  <c r="D19" i="28"/>
  <c r="E19" i="34" l="1"/>
  <c r="F19" i="34" s="1"/>
  <c r="H17" i="34"/>
  <c r="I17" i="34" s="1"/>
  <c r="G20" i="23"/>
  <c r="E19" i="28"/>
  <c r="F19" i="28" s="1"/>
  <c r="H17" i="28"/>
  <c r="I17" i="28" s="1"/>
  <c r="E19" i="31"/>
  <c r="F19" i="31" s="1"/>
  <c r="H17" i="31"/>
  <c r="I17" i="31" s="1"/>
  <c r="G19" i="28" l="1"/>
  <c r="D21" i="23"/>
  <c r="G19" i="34"/>
  <c r="G19" i="31"/>
  <c r="D20" i="31" l="1"/>
  <c r="E21" i="23"/>
  <c r="H2" i="23"/>
  <c r="H19" i="23"/>
  <c r="I19" i="23" s="1"/>
  <c r="D20" i="34"/>
  <c r="D20" i="28"/>
  <c r="G2" i="23" l="1"/>
  <c r="F21" i="23"/>
  <c r="E20" i="34"/>
  <c r="F20" i="34" s="1"/>
  <c r="H18" i="34"/>
  <c r="I18" i="34" s="1"/>
  <c r="E20" i="28"/>
  <c r="F20" i="28" s="1"/>
  <c r="H18" i="28"/>
  <c r="I18" i="28" s="1"/>
  <c r="E20" i="31"/>
  <c r="F20" i="31" s="1"/>
  <c r="H18" i="31"/>
  <c r="I18" i="31" s="1"/>
  <c r="D3" i="6"/>
  <c r="G20" i="31" l="1"/>
  <c r="G20" i="28"/>
  <c r="G20" i="34"/>
  <c r="G21" i="23"/>
  <c r="C3" i="6"/>
  <c r="D21" i="28" l="1"/>
  <c r="B4" i="6"/>
  <c r="D21" i="34"/>
  <c r="D22" i="23"/>
  <c r="D21" i="31"/>
  <c r="E22" i="23" l="1"/>
  <c r="F22" i="23" s="1"/>
  <c r="H20" i="23"/>
  <c r="I20" i="23" s="1"/>
  <c r="E21" i="28"/>
  <c r="H2" i="28"/>
  <c r="H19" i="28"/>
  <c r="I19" i="28" s="1"/>
  <c r="E21" i="31"/>
  <c r="H2" i="31"/>
  <c r="H19" i="31"/>
  <c r="I19" i="31" s="1"/>
  <c r="E21" i="34"/>
  <c r="H2" i="34"/>
  <c r="D15" i="6" s="1"/>
  <c r="H19" i="34"/>
  <c r="I19" i="34" s="1"/>
  <c r="D21" i="6" l="1"/>
  <c r="B72" i="21"/>
  <c r="D9" i="6"/>
  <c r="B71" i="21"/>
  <c r="B74" i="21" s="1"/>
  <c r="G2" i="34"/>
  <c r="C15" i="6" s="1"/>
  <c r="F21" i="34"/>
  <c r="G2" i="31"/>
  <c r="F21" i="31"/>
  <c r="G2" i="28"/>
  <c r="F21" i="28"/>
  <c r="G22" i="23"/>
  <c r="B16" i="6" l="1"/>
  <c r="D28" i="6"/>
  <c r="D23" i="23"/>
  <c r="G21" i="31"/>
  <c r="L21" i="4"/>
  <c r="J21" i="4"/>
  <c r="M21" i="4"/>
  <c r="C21" i="4"/>
  <c r="E21" i="4"/>
  <c r="H21" i="4"/>
  <c r="G21" i="4"/>
  <c r="F21" i="4"/>
  <c r="I21" i="4"/>
  <c r="D21" i="4"/>
  <c r="N21" i="4"/>
  <c r="K21" i="4"/>
  <c r="B75" i="21"/>
  <c r="B80" i="21" s="1"/>
  <c r="B81" i="21" s="1"/>
  <c r="C9" i="6"/>
  <c r="B87" i="21"/>
  <c r="G21" i="28"/>
  <c r="G21" i="34"/>
  <c r="C21" i="6"/>
  <c r="F24" i="4" l="1"/>
  <c r="F31" i="4" s="1"/>
  <c r="G24" i="4"/>
  <c r="G31" i="4" s="1"/>
  <c r="C24" i="4"/>
  <c r="C31" i="4" s="1"/>
  <c r="K24" i="4"/>
  <c r="D24" i="4"/>
  <c r="I24" i="4"/>
  <c r="I31" i="4" s="1"/>
  <c r="H24" i="4"/>
  <c r="N24" i="4"/>
  <c r="M24" i="4"/>
  <c r="M31" i="4" s="1"/>
  <c r="E24" i="4"/>
  <c r="J24" i="4"/>
  <c r="J31" i="4" s="1"/>
  <c r="L24" i="4"/>
  <c r="L31" i="4" s="1"/>
  <c r="B22" i="6"/>
  <c r="F20" i="22"/>
  <c r="D31" i="4"/>
  <c r="D18" i="44"/>
  <c r="H18" i="44"/>
  <c r="L18" i="44"/>
  <c r="K18" i="44"/>
  <c r="E18" i="44"/>
  <c r="I18" i="44"/>
  <c r="M18" i="44"/>
  <c r="C18" i="44"/>
  <c r="F18" i="44"/>
  <c r="J18" i="44"/>
  <c r="N18" i="44"/>
  <c r="G18" i="44"/>
  <c r="D22" i="28"/>
  <c r="O21" i="4"/>
  <c r="D22" i="34"/>
  <c r="D22" i="31"/>
  <c r="B10" i="6"/>
  <c r="C28" i="6"/>
  <c r="E23" i="23"/>
  <c r="F23" i="23" s="1"/>
  <c r="H21" i="23"/>
  <c r="I21" i="23" s="1"/>
  <c r="O24" i="4" l="1"/>
  <c r="E22" i="34"/>
  <c r="F22" i="34" s="1"/>
  <c r="H20" i="34"/>
  <c r="I20" i="34" s="1"/>
  <c r="E22" i="28"/>
  <c r="F22" i="28" s="1"/>
  <c r="H20" i="28"/>
  <c r="I20" i="28" s="1"/>
  <c r="I16" i="44"/>
  <c r="N16" i="44"/>
  <c r="K30" i="4"/>
  <c r="K31" i="4" s="1"/>
  <c r="E30" i="4"/>
  <c r="N30" i="4"/>
  <c r="N31" i="4" s="1"/>
  <c r="H30" i="4"/>
  <c r="H31" i="4" s="1"/>
  <c r="F16" i="44"/>
  <c r="L16" i="44"/>
  <c r="B29" i="6"/>
  <c r="G23" i="23"/>
  <c r="B82" i="21"/>
  <c r="E22" i="31"/>
  <c r="F22" i="31" s="1"/>
  <c r="H20" i="31"/>
  <c r="I20" i="31" s="1"/>
  <c r="D24" i="23" l="1"/>
  <c r="G22" i="28"/>
  <c r="G22" i="31"/>
  <c r="O30" i="4"/>
  <c r="E31" i="4"/>
  <c r="O31" i="4" s="1"/>
  <c r="B83" i="21"/>
  <c r="F15" i="22" s="1"/>
  <c r="G22" i="34"/>
  <c r="B84" i="21" l="1"/>
  <c r="B86" i="21" s="1"/>
  <c r="F14" i="22"/>
  <c r="D23" i="31"/>
  <c r="E24" i="23"/>
  <c r="F24" i="23" s="1"/>
  <c r="H22" i="23"/>
  <c r="I22" i="23" s="1"/>
  <c r="D23" i="34"/>
  <c r="D23" i="28"/>
  <c r="B85" i="21" l="1"/>
  <c r="F17" i="22" s="1"/>
  <c r="E23" i="31"/>
  <c r="F23" i="31" s="1"/>
  <c r="H21" i="31"/>
  <c r="I21" i="31" s="1"/>
  <c r="E23" i="34"/>
  <c r="F23" i="34" s="1"/>
  <c r="H21" i="34"/>
  <c r="I21" i="34" s="1"/>
  <c r="E23" i="28"/>
  <c r="F23" i="28" s="1"/>
  <c r="H21" i="28"/>
  <c r="I21" i="28" s="1"/>
  <c r="G24" i="23"/>
  <c r="D25" i="23" l="1"/>
  <c r="G23" i="28"/>
  <c r="G23" i="31"/>
  <c r="G23" i="34"/>
  <c r="D24" i="34" l="1"/>
  <c r="D24" i="28"/>
  <c r="D24" i="31"/>
  <c r="E25" i="23"/>
  <c r="F25" i="23" s="1"/>
  <c r="H23" i="23"/>
  <c r="I23" i="23" s="1"/>
  <c r="G25" i="23" l="1"/>
  <c r="E24" i="28"/>
  <c r="F24" i="28" s="1"/>
  <c r="H22" i="28"/>
  <c r="I22" i="28" s="1"/>
  <c r="E24" i="31"/>
  <c r="F24" i="31" s="1"/>
  <c r="H22" i="31"/>
  <c r="I22" i="31" s="1"/>
  <c r="E24" i="34"/>
  <c r="F24" i="34" s="1"/>
  <c r="H22" i="34"/>
  <c r="I22" i="34" s="1"/>
  <c r="G24" i="28" l="1"/>
  <c r="G24" i="34"/>
  <c r="G24" i="31"/>
  <c r="D26" i="23"/>
  <c r="E26" i="23" l="1"/>
  <c r="F26" i="23" s="1"/>
  <c r="H24" i="23"/>
  <c r="I24" i="23" s="1"/>
  <c r="D25" i="34"/>
  <c r="D25" i="28"/>
  <c r="D25" i="31"/>
  <c r="E25" i="28" l="1"/>
  <c r="F25" i="28" s="1"/>
  <c r="H23" i="28"/>
  <c r="I23" i="28" s="1"/>
  <c r="E25" i="34"/>
  <c r="F25" i="34" s="1"/>
  <c r="H23" i="34"/>
  <c r="I23" i="34" s="1"/>
  <c r="E25" i="31"/>
  <c r="F25" i="31" s="1"/>
  <c r="H23" i="31"/>
  <c r="I23" i="31" s="1"/>
  <c r="G26" i="23"/>
  <c r="G25" i="31" l="1"/>
  <c r="G25" i="34"/>
  <c r="G25" i="28"/>
  <c r="D27" i="23"/>
  <c r="E27" i="23" l="1"/>
  <c r="F27" i="23" s="1"/>
  <c r="H25" i="23"/>
  <c r="I25" i="23" s="1"/>
  <c r="D26" i="28"/>
  <c r="D26" i="31"/>
  <c r="D26" i="34"/>
  <c r="E26" i="31" l="1"/>
  <c r="F26" i="31" s="1"/>
  <c r="H24" i="31"/>
  <c r="I24" i="31" s="1"/>
  <c r="E26" i="34"/>
  <c r="F26" i="34" s="1"/>
  <c r="H24" i="34"/>
  <c r="I24" i="34" s="1"/>
  <c r="G27" i="23"/>
  <c r="E26" i="28"/>
  <c r="F26" i="28" s="1"/>
  <c r="H24" i="28"/>
  <c r="I24" i="28" s="1"/>
  <c r="D28" i="23" l="1"/>
  <c r="G26" i="34"/>
  <c r="G26" i="28"/>
  <c r="G26" i="31"/>
  <c r="D27" i="34" l="1"/>
  <c r="D27" i="31"/>
  <c r="D27" i="28"/>
  <c r="E28" i="23"/>
  <c r="F28" i="23" s="1"/>
  <c r="H26" i="23"/>
  <c r="I26" i="23" s="1"/>
  <c r="G28" i="23" l="1"/>
  <c r="E27" i="28"/>
  <c r="F27" i="28" s="1"/>
  <c r="H25" i="28"/>
  <c r="I25" i="28" s="1"/>
  <c r="E27" i="31"/>
  <c r="F27" i="31" s="1"/>
  <c r="H25" i="31"/>
  <c r="I25" i="31" s="1"/>
  <c r="E27" i="34"/>
  <c r="F27" i="34" s="1"/>
  <c r="H25" i="34"/>
  <c r="I25" i="34" s="1"/>
  <c r="G27" i="34" l="1"/>
  <c r="G27" i="28"/>
  <c r="G27" i="31"/>
  <c r="D29" i="23"/>
  <c r="D28" i="28" l="1"/>
  <c r="E29" i="23"/>
  <c r="F29" i="23" s="1"/>
  <c r="H27" i="23"/>
  <c r="I27" i="23" s="1"/>
  <c r="D28" i="31"/>
  <c r="D28" i="34"/>
  <c r="G29" i="23" l="1"/>
  <c r="E28" i="31"/>
  <c r="F28" i="31" s="1"/>
  <c r="H26" i="31"/>
  <c r="I26" i="31" s="1"/>
  <c r="E28" i="34"/>
  <c r="F28" i="34" s="1"/>
  <c r="H26" i="34"/>
  <c r="I26" i="34" s="1"/>
  <c r="E28" i="28"/>
  <c r="F28" i="28" s="1"/>
  <c r="H26" i="28"/>
  <c r="I26" i="28" s="1"/>
  <c r="G28" i="34" l="1"/>
  <c r="G28" i="31"/>
  <c r="G28" i="28"/>
  <c r="D30" i="23"/>
  <c r="E30" i="23" l="1"/>
  <c r="F30" i="23" s="1"/>
  <c r="H28" i="23"/>
  <c r="I28" i="23" s="1"/>
  <c r="D29" i="31"/>
  <c r="D29" i="34"/>
  <c r="D29" i="28"/>
  <c r="E29" i="34" l="1"/>
  <c r="F29" i="34" s="1"/>
  <c r="H27" i="34"/>
  <c r="I27" i="34" s="1"/>
  <c r="G30" i="23"/>
  <c r="E29" i="28"/>
  <c r="F29" i="28" s="1"/>
  <c r="H27" i="28"/>
  <c r="I27" i="28" s="1"/>
  <c r="E29" i="31"/>
  <c r="F29" i="31" s="1"/>
  <c r="H27" i="31"/>
  <c r="I27" i="31" s="1"/>
  <c r="G29" i="28" l="1"/>
  <c r="G29" i="31"/>
  <c r="D31" i="23"/>
  <c r="G29" i="34"/>
  <c r="D30" i="31" l="1"/>
  <c r="D30" i="34"/>
  <c r="D30" i="28"/>
  <c r="E31" i="23"/>
  <c r="F31" i="23" s="1"/>
  <c r="H29" i="23"/>
  <c r="I29" i="23" s="1"/>
  <c r="G31" i="23" l="1"/>
  <c r="E30" i="34"/>
  <c r="F30" i="34" s="1"/>
  <c r="H28" i="34"/>
  <c r="I28" i="34" s="1"/>
  <c r="E30" i="28"/>
  <c r="F30" i="28" s="1"/>
  <c r="H28" i="28"/>
  <c r="I28" i="28" s="1"/>
  <c r="E30" i="31"/>
  <c r="F30" i="31" s="1"/>
  <c r="H28" i="31"/>
  <c r="I28" i="31" s="1"/>
  <c r="G30" i="28" l="1"/>
  <c r="G30" i="34"/>
  <c r="G30" i="31"/>
  <c r="D32" i="23"/>
  <c r="E32" i="23" l="1"/>
  <c r="F32" i="23" s="1"/>
  <c r="H30" i="23"/>
  <c r="I30" i="23" s="1"/>
  <c r="D31" i="31"/>
  <c r="D31" i="34"/>
  <c r="D31" i="28"/>
  <c r="E31" i="34" l="1"/>
  <c r="F31" i="34" s="1"/>
  <c r="H29" i="34"/>
  <c r="I29" i="34" s="1"/>
  <c r="E31" i="28"/>
  <c r="F31" i="28" s="1"/>
  <c r="H29" i="28"/>
  <c r="I29" i="28" s="1"/>
  <c r="E31" i="31"/>
  <c r="F31" i="31" s="1"/>
  <c r="H29" i="31"/>
  <c r="I29" i="31" s="1"/>
  <c r="G32" i="23"/>
  <c r="G31" i="34" l="1"/>
  <c r="G31" i="31"/>
  <c r="D33" i="23"/>
  <c r="G31" i="28"/>
  <c r="D32" i="31" l="1"/>
  <c r="E33" i="23"/>
  <c r="F33" i="23" s="1"/>
  <c r="H3" i="23"/>
  <c r="H31" i="23"/>
  <c r="I31" i="23" s="1"/>
  <c r="D32" i="28"/>
  <c r="D32" i="34"/>
  <c r="G33" i="23" l="1"/>
  <c r="G3" i="23"/>
  <c r="E32" i="34"/>
  <c r="F32" i="34" s="1"/>
  <c r="H30" i="34"/>
  <c r="I30" i="34" s="1"/>
  <c r="E32" i="28"/>
  <c r="F32" i="28" s="1"/>
  <c r="H30" i="28"/>
  <c r="I30" i="28" s="1"/>
  <c r="D4" i="6"/>
  <c r="E32" i="31"/>
  <c r="F32" i="31" s="1"/>
  <c r="H30" i="31"/>
  <c r="I30" i="31" s="1"/>
  <c r="G32" i="31" l="1"/>
  <c r="C4" i="6"/>
  <c r="G32" i="28"/>
  <c r="G32" i="34"/>
  <c r="D34" i="23"/>
  <c r="F21" i="22" l="1"/>
  <c r="B5" i="6"/>
  <c r="D33" i="28"/>
  <c r="E34" i="23"/>
  <c r="F34" i="23" s="1"/>
  <c r="H32" i="23"/>
  <c r="I32" i="23" s="1"/>
  <c r="D33" i="34"/>
  <c r="D33" i="31"/>
  <c r="E33" i="28" l="1"/>
  <c r="F33" i="28" s="1"/>
  <c r="H3" i="28"/>
  <c r="H31" i="28"/>
  <c r="I31" i="28" s="1"/>
  <c r="E33" i="34"/>
  <c r="F33" i="34" s="1"/>
  <c r="H3" i="34"/>
  <c r="D16" i="6" s="1"/>
  <c r="H31" i="34"/>
  <c r="I31" i="34" s="1"/>
  <c r="E33" i="31"/>
  <c r="F33" i="31" s="1"/>
  <c r="H3" i="31"/>
  <c r="H31" i="31"/>
  <c r="I31" i="31" s="1"/>
  <c r="G34" i="23"/>
  <c r="G3" i="34" l="1"/>
  <c r="C16" i="6" s="1"/>
  <c r="G33" i="34"/>
  <c r="D10" i="6"/>
  <c r="C71" i="21"/>
  <c r="G33" i="28"/>
  <c r="G3" i="28"/>
  <c r="C72" i="21"/>
  <c r="D22" i="6"/>
  <c r="D35" i="23"/>
  <c r="G33" i="31"/>
  <c r="G3" i="31"/>
  <c r="B17" i="6" l="1"/>
  <c r="F23" i="22"/>
  <c r="D29" i="6"/>
  <c r="E35" i="23"/>
  <c r="F35" i="23" s="1"/>
  <c r="H33" i="23"/>
  <c r="I33" i="23" s="1"/>
  <c r="C22" i="6"/>
  <c r="C88" i="21"/>
  <c r="D34" i="34"/>
  <c r="C10" i="6"/>
  <c r="C87" i="21"/>
  <c r="D34" i="28"/>
  <c r="D34" i="31"/>
  <c r="C74" i="21"/>
  <c r="B23" i="6" l="1"/>
  <c r="G20" i="22"/>
  <c r="F22" i="22"/>
  <c r="L23" i="37"/>
  <c r="K23" i="37"/>
  <c r="B23" i="37"/>
  <c r="C23" i="37"/>
  <c r="G23" i="37"/>
  <c r="I23" i="37"/>
  <c r="F23" i="37"/>
  <c r="H23" i="37"/>
  <c r="J23" i="37"/>
  <c r="M23" i="37"/>
  <c r="F30" i="22"/>
  <c r="F29" i="22" s="1"/>
  <c r="F36" i="22" s="1"/>
  <c r="D23" i="37"/>
  <c r="E23" i="37"/>
  <c r="E34" i="34"/>
  <c r="F34" i="34" s="1"/>
  <c r="H32" i="34"/>
  <c r="I32" i="34" s="1"/>
  <c r="D20" i="37"/>
  <c r="C20" i="37"/>
  <c r="H20" i="37"/>
  <c r="G20" i="37"/>
  <c r="J20" i="37"/>
  <c r="B20" i="37"/>
  <c r="L20" i="37"/>
  <c r="F20" i="37"/>
  <c r="F30" i="37" s="1"/>
  <c r="I20" i="37"/>
  <c r="M20" i="37"/>
  <c r="K20" i="37"/>
  <c r="K30" i="37" s="1"/>
  <c r="E20" i="37"/>
  <c r="C75" i="21"/>
  <c r="C80" i="21" s="1"/>
  <c r="C81" i="21" s="1"/>
  <c r="E34" i="31"/>
  <c r="F34" i="31" s="1"/>
  <c r="H32" i="31"/>
  <c r="I32" i="31" s="1"/>
  <c r="B11" i="6"/>
  <c r="B30" i="6" s="1"/>
  <c r="C29" i="6"/>
  <c r="E34" i="28"/>
  <c r="F34" i="28" s="1"/>
  <c r="H32" i="28"/>
  <c r="I32" i="28" s="1"/>
  <c r="G35" i="23"/>
  <c r="L30" i="37" l="1"/>
  <c r="E30" i="37"/>
  <c r="I30" i="37"/>
  <c r="H30" i="37"/>
  <c r="N23" i="37"/>
  <c r="C30" i="37"/>
  <c r="F19" i="22"/>
  <c r="D36" i="23"/>
  <c r="N20" i="37"/>
  <c r="B30" i="37"/>
  <c r="G34" i="34"/>
  <c r="G34" i="28"/>
  <c r="C82" i="21"/>
  <c r="C83" i="21" s="1"/>
  <c r="G34" i="31"/>
  <c r="C84" i="21" l="1"/>
  <c r="G15" i="22"/>
  <c r="D35" i="31"/>
  <c r="D35" i="28"/>
  <c r="D29" i="37"/>
  <c r="G29" i="37"/>
  <c r="G30" i="37" s="1"/>
  <c r="M29" i="37"/>
  <c r="M30" i="37" s="1"/>
  <c r="J29" i="37"/>
  <c r="J30" i="37" s="1"/>
  <c r="D35" i="34"/>
  <c r="E36" i="23"/>
  <c r="F36" i="23" s="1"/>
  <c r="H34" i="23"/>
  <c r="I34" i="23" s="1"/>
  <c r="E35" i="28" l="1"/>
  <c r="F35" i="28" s="1"/>
  <c r="H33" i="28"/>
  <c r="I33" i="28" s="1"/>
  <c r="E35" i="31"/>
  <c r="F35" i="31" s="1"/>
  <c r="H33" i="31"/>
  <c r="I33" i="31" s="1"/>
  <c r="G14" i="22"/>
  <c r="G36" i="23"/>
  <c r="E35" i="34"/>
  <c r="F35" i="34" s="1"/>
  <c r="H33" i="34"/>
  <c r="I33" i="34" s="1"/>
  <c r="N29" i="37"/>
  <c r="D30" i="37"/>
  <c r="N30" i="37" s="1"/>
  <c r="C86" i="21"/>
  <c r="C85" i="21"/>
  <c r="G35" i="31" l="1"/>
  <c r="G35" i="28"/>
  <c r="D37" i="23"/>
  <c r="G17" i="22"/>
  <c r="G35" i="34"/>
  <c r="D36" i="34" l="1"/>
  <c r="D36" i="28"/>
  <c r="E37" i="23"/>
  <c r="F37" i="23" s="1"/>
  <c r="H35" i="23"/>
  <c r="I35" i="23" s="1"/>
  <c r="D36" i="31"/>
  <c r="E36" i="34" l="1"/>
  <c r="F36" i="34" s="1"/>
  <c r="H34" i="34"/>
  <c r="I34" i="34" s="1"/>
  <c r="E36" i="31"/>
  <c r="F36" i="31" s="1"/>
  <c r="H34" i="31"/>
  <c r="I34" i="31" s="1"/>
  <c r="E36" i="28"/>
  <c r="F36" i="28" s="1"/>
  <c r="H34" i="28"/>
  <c r="I34" i="28" s="1"/>
  <c r="G37" i="23"/>
  <c r="G36" i="31" l="1"/>
  <c r="G36" i="34"/>
  <c r="G36" i="28"/>
  <c r="D38" i="23"/>
  <c r="D37" i="34" l="1"/>
  <c r="E38" i="23"/>
  <c r="F38" i="23" s="1"/>
  <c r="H36" i="23"/>
  <c r="I36" i="23" s="1"/>
  <c r="D37" i="31"/>
  <c r="D37" i="28"/>
  <c r="E37" i="31" l="1"/>
  <c r="F37" i="31" s="1"/>
  <c r="H35" i="31"/>
  <c r="I35" i="31" s="1"/>
  <c r="E37" i="28"/>
  <c r="F37" i="28" s="1"/>
  <c r="H35" i="28"/>
  <c r="I35" i="28" s="1"/>
  <c r="G38" i="23"/>
  <c r="E37" i="34"/>
  <c r="F37" i="34" s="1"/>
  <c r="H35" i="34"/>
  <c r="I35" i="34" s="1"/>
  <c r="G37" i="28" l="1"/>
  <c r="G37" i="34"/>
  <c r="G37" i="31"/>
  <c r="D39" i="23"/>
  <c r="D38" i="34" l="1"/>
  <c r="D38" i="28"/>
  <c r="E39" i="23"/>
  <c r="F39" i="23" s="1"/>
  <c r="H37" i="23"/>
  <c r="I37" i="23" s="1"/>
  <c r="D38" i="31"/>
  <c r="E38" i="28" l="1"/>
  <c r="F38" i="28" s="1"/>
  <c r="H36" i="28"/>
  <c r="I36" i="28" s="1"/>
  <c r="E38" i="31"/>
  <c r="F38" i="31" s="1"/>
  <c r="H36" i="31"/>
  <c r="I36" i="31" s="1"/>
  <c r="G39" i="23"/>
  <c r="E38" i="34"/>
  <c r="F38" i="34" s="1"/>
  <c r="H36" i="34"/>
  <c r="I36" i="34" s="1"/>
  <c r="D40" i="23" l="1"/>
  <c r="G38" i="31"/>
  <c r="G38" i="34"/>
  <c r="G38" i="28"/>
  <c r="D39" i="31" l="1"/>
  <c r="D39" i="28"/>
  <c r="D39" i="34"/>
  <c r="E40" i="23"/>
  <c r="F40" i="23" s="1"/>
  <c r="H38" i="23"/>
  <c r="I38" i="23" s="1"/>
  <c r="E39" i="28" l="1"/>
  <c r="F39" i="28" s="1"/>
  <c r="H37" i="28"/>
  <c r="I37" i="28" s="1"/>
  <c r="G40" i="23"/>
  <c r="E39" i="34"/>
  <c r="F39" i="34" s="1"/>
  <c r="H37" i="34"/>
  <c r="I37" i="34" s="1"/>
  <c r="E39" i="31"/>
  <c r="F39" i="31" s="1"/>
  <c r="H37" i="31"/>
  <c r="I37" i="31" s="1"/>
  <c r="G39" i="34" l="1"/>
  <c r="D41" i="23"/>
  <c r="G39" i="28"/>
  <c r="G39" i="31"/>
  <c r="D40" i="31" l="1"/>
  <c r="E41" i="23"/>
  <c r="F41" i="23" s="1"/>
  <c r="H39" i="23"/>
  <c r="I39" i="23" s="1"/>
  <c r="D40" i="28"/>
  <c r="D40" i="34"/>
  <c r="E40" i="28" l="1"/>
  <c r="F40" i="28" s="1"/>
  <c r="H38" i="28"/>
  <c r="I38" i="28" s="1"/>
  <c r="E40" i="34"/>
  <c r="F40" i="34" s="1"/>
  <c r="H38" i="34"/>
  <c r="I38" i="34" s="1"/>
  <c r="G41" i="23"/>
  <c r="E40" i="31"/>
  <c r="F40" i="31" s="1"/>
  <c r="H38" i="31"/>
  <c r="I38" i="31" s="1"/>
  <c r="G40" i="31" l="1"/>
  <c r="D42" i="23"/>
  <c r="G40" i="28"/>
  <c r="G40" i="34"/>
  <c r="D41" i="34" l="1"/>
  <c r="E42" i="23"/>
  <c r="F42" i="23" s="1"/>
  <c r="H40" i="23"/>
  <c r="I40" i="23" s="1"/>
  <c r="D41" i="28"/>
  <c r="D41" i="31"/>
  <c r="G42" i="23" l="1"/>
  <c r="E41" i="34"/>
  <c r="F41" i="34" s="1"/>
  <c r="H39" i="34"/>
  <c r="I39" i="34" s="1"/>
  <c r="E41" i="28"/>
  <c r="F41" i="28" s="1"/>
  <c r="H39" i="28"/>
  <c r="I39" i="28" s="1"/>
  <c r="E41" i="31"/>
  <c r="F41" i="31" s="1"/>
  <c r="H39" i="31"/>
  <c r="I39" i="31" s="1"/>
  <c r="G41" i="28" l="1"/>
  <c r="G41" i="31"/>
  <c r="G41" i="34"/>
  <c r="D43" i="23"/>
  <c r="D42" i="31" l="1"/>
  <c r="E43" i="23"/>
  <c r="F43" i="23" s="1"/>
  <c r="H41" i="23"/>
  <c r="I41" i="23" s="1"/>
  <c r="D42" i="34"/>
  <c r="D42" i="28"/>
  <c r="E42" i="34" l="1"/>
  <c r="F42" i="34" s="1"/>
  <c r="H40" i="34"/>
  <c r="I40" i="34" s="1"/>
  <c r="E42" i="28"/>
  <c r="F42" i="28" s="1"/>
  <c r="H40" i="28"/>
  <c r="I40" i="28" s="1"/>
  <c r="E42" i="31"/>
  <c r="F42" i="31" s="1"/>
  <c r="H40" i="31"/>
  <c r="I40" i="31" s="1"/>
  <c r="G43" i="23"/>
  <c r="D44" i="23" l="1"/>
  <c r="G42" i="31"/>
  <c r="G42" i="28"/>
  <c r="G42" i="34"/>
  <c r="D43" i="34" l="1"/>
  <c r="D43" i="31"/>
  <c r="E44" i="23"/>
  <c r="F44" i="23" s="1"/>
  <c r="H42" i="23"/>
  <c r="I42" i="23" s="1"/>
  <c r="D43" i="28"/>
  <c r="E43" i="31" l="1"/>
  <c r="F43" i="31" s="1"/>
  <c r="H41" i="31"/>
  <c r="I41" i="31" s="1"/>
  <c r="E43" i="34"/>
  <c r="F43" i="34" s="1"/>
  <c r="H41" i="34"/>
  <c r="I41" i="34" s="1"/>
  <c r="E43" i="28"/>
  <c r="F43" i="28" s="1"/>
  <c r="H41" i="28"/>
  <c r="I41" i="28" s="1"/>
  <c r="G44" i="23"/>
  <c r="G43" i="28" l="1"/>
  <c r="G43" i="34"/>
  <c r="G43" i="31"/>
  <c r="D45" i="23"/>
  <c r="D44" i="34" l="1"/>
  <c r="E45" i="23"/>
  <c r="F45" i="23" s="1"/>
  <c r="H4" i="23"/>
  <c r="H43" i="23"/>
  <c r="I43" i="23" s="1"/>
  <c r="D44" i="31"/>
  <c r="D44" i="28"/>
  <c r="G45" i="23" l="1"/>
  <c r="G4" i="23"/>
  <c r="E44" i="28"/>
  <c r="F44" i="28" s="1"/>
  <c r="H42" i="28"/>
  <c r="I42" i="28" s="1"/>
  <c r="E44" i="31"/>
  <c r="F44" i="31" s="1"/>
  <c r="H42" i="31"/>
  <c r="I42" i="31" s="1"/>
  <c r="D5" i="6"/>
  <c r="E44" i="34"/>
  <c r="F44" i="34" s="1"/>
  <c r="H42" i="34"/>
  <c r="I42" i="34" s="1"/>
  <c r="G44" i="34" l="1"/>
  <c r="C5" i="6"/>
  <c r="G44" i="31"/>
  <c r="G44" i="28"/>
  <c r="D46" i="23"/>
  <c r="G21" i="22" l="1"/>
  <c r="D45" i="31"/>
  <c r="E46" i="23"/>
  <c r="F46" i="23" s="1"/>
  <c r="H44" i="23"/>
  <c r="I44" i="23" s="1"/>
  <c r="D45" i="28"/>
  <c r="D45" i="34"/>
  <c r="H21" i="22" l="1"/>
  <c r="E45" i="28"/>
  <c r="F45" i="28" s="1"/>
  <c r="H4" i="28"/>
  <c r="H43" i="28"/>
  <c r="I43" i="28" s="1"/>
  <c r="E45" i="34"/>
  <c r="F45" i="34" s="1"/>
  <c r="H4" i="34"/>
  <c r="D17" i="6" s="1"/>
  <c r="H43" i="34"/>
  <c r="I43" i="34" s="1"/>
  <c r="E45" i="31"/>
  <c r="F45" i="31" s="1"/>
  <c r="H4" i="31"/>
  <c r="H43" i="31"/>
  <c r="I43" i="31" s="1"/>
  <c r="G46" i="23"/>
  <c r="G4" i="31" l="1"/>
  <c r="G45" i="31"/>
  <c r="D72" i="21"/>
  <c r="D23" i="6"/>
  <c r="G4" i="34"/>
  <c r="C17" i="6" s="1"/>
  <c r="G23" i="22" s="1"/>
  <c r="H23" i="22" s="1"/>
  <c r="G45" i="34"/>
  <c r="G4" i="28"/>
  <c r="G45" i="28"/>
  <c r="D47" i="23"/>
  <c r="D11" i="6"/>
  <c r="D71" i="21"/>
  <c r="D74" i="21" s="1"/>
  <c r="D30" i="6" l="1"/>
  <c r="D46" i="31"/>
  <c r="D46" i="28"/>
  <c r="C11" i="6"/>
  <c r="D87" i="21"/>
  <c r="L20" i="38"/>
  <c r="I20" i="38"/>
  <c r="G20" i="38"/>
  <c r="E20" i="38"/>
  <c r="B20" i="38"/>
  <c r="M20" i="38"/>
  <c r="F20" i="38"/>
  <c r="D20" i="38"/>
  <c r="H20" i="38"/>
  <c r="C20" i="38"/>
  <c r="K20" i="38"/>
  <c r="J20" i="38"/>
  <c r="D75" i="21"/>
  <c r="D80" i="21" s="1"/>
  <c r="D81" i="21" s="1"/>
  <c r="D46" i="34"/>
  <c r="E47" i="23"/>
  <c r="F47" i="23" s="1"/>
  <c r="H45" i="23"/>
  <c r="I45" i="23" s="1"/>
  <c r="D88" i="21"/>
  <c r="C23" i="6"/>
  <c r="H20" i="22" s="1"/>
  <c r="G22" i="22" l="1"/>
  <c r="M23" i="38"/>
  <c r="G23" i="38"/>
  <c r="K23" i="38"/>
  <c r="K30" i="38" s="1"/>
  <c r="I23" i="38"/>
  <c r="I30" i="38" s="1"/>
  <c r="B23" i="38"/>
  <c r="D23" i="38"/>
  <c r="G30" i="22"/>
  <c r="G29" i="22" s="1"/>
  <c r="G36" i="22" s="1"/>
  <c r="J23" i="38"/>
  <c r="E23" i="38"/>
  <c r="E30" i="38" s="1"/>
  <c r="H23" i="38"/>
  <c r="L23" i="38"/>
  <c r="L30" i="38" s="1"/>
  <c r="H30" i="22"/>
  <c r="H29" i="22" s="1"/>
  <c r="H36" i="22" s="1"/>
  <c r="F23" i="38"/>
  <c r="F30" i="38" s="1"/>
  <c r="C23" i="38"/>
  <c r="C30" i="38" s="1"/>
  <c r="H30" i="38"/>
  <c r="D82" i="21"/>
  <c r="D83" i="21" s="1"/>
  <c r="M29" i="38"/>
  <c r="M30" i="38" s="1"/>
  <c r="J29" i="38"/>
  <c r="J30" i="38" s="1"/>
  <c r="D29" i="38"/>
  <c r="G29" i="38"/>
  <c r="G47" i="23"/>
  <c r="E46" i="31"/>
  <c r="F46" i="31" s="1"/>
  <c r="H44" i="31"/>
  <c r="I44" i="31" s="1"/>
  <c r="E46" i="34"/>
  <c r="F46" i="34" s="1"/>
  <c r="H44" i="34"/>
  <c r="I44" i="34" s="1"/>
  <c r="N20" i="38"/>
  <c r="E46" i="28"/>
  <c r="F46" i="28" s="1"/>
  <c r="H44" i="28"/>
  <c r="I44" i="28" s="1"/>
  <c r="C30" i="6"/>
  <c r="N23" i="38" l="1"/>
  <c r="G30" i="38"/>
  <c r="B30" i="38"/>
  <c r="H22" i="22"/>
  <c r="H19" i="22" s="1"/>
  <c r="G19" i="22"/>
  <c r="N29" i="38"/>
  <c r="D30" i="38"/>
  <c r="G46" i="28"/>
  <c r="G46" i="34"/>
  <c r="G46" i="31"/>
  <c r="D48" i="23"/>
  <c r="D84" i="21"/>
  <c r="H15" i="22"/>
  <c r="H14" i="22" s="1"/>
  <c r="N30" i="38" l="1"/>
  <c r="D47" i="34"/>
  <c r="D47" i="31"/>
  <c r="D86" i="21"/>
  <c r="D85" i="21"/>
  <c r="H17" i="22" s="1"/>
  <c r="E48" i="23"/>
  <c r="F48" i="23" s="1"/>
  <c r="H46" i="23"/>
  <c r="I46" i="23" s="1"/>
  <c r="D47" i="28"/>
  <c r="E47" i="34" l="1"/>
  <c r="F47" i="34" s="1"/>
  <c r="H45" i="34"/>
  <c r="I45" i="34" s="1"/>
  <c r="G48" i="23"/>
  <c r="E47" i="28"/>
  <c r="F47" i="28" s="1"/>
  <c r="H45" i="28"/>
  <c r="I45" i="28" s="1"/>
  <c r="E47" i="31"/>
  <c r="F47" i="31" s="1"/>
  <c r="H45" i="31"/>
  <c r="I45" i="31" s="1"/>
  <c r="G47" i="28" l="1"/>
  <c r="G47" i="34"/>
  <c r="G47" i="31"/>
  <c r="D49" i="23"/>
  <c r="E49" i="23" l="1"/>
  <c r="F49" i="23" s="1"/>
  <c r="H47" i="23"/>
  <c r="I47" i="23" s="1"/>
  <c r="D48" i="34"/>
  <c r="D48" i="31"/>
  <c r="D48" i="28"/>
  <c r="E48" i="31" l="1"/>
  <c r="F48" i="31" s="1"/>
  <c r="H46" i="31"/>
  <c r="I46" i="31" s="1"/>
  <c r="E48" i="28"/>
  <c r="F48" i="28" s="1"/>
  <c r="H46" i="28"/>
  <c r="I46" i="28" s="1"/>
  <c r="E48" i="34"/>
  <c r="F48" i="34" s="1"/>
  <c r="H46" i="34"/>
  <c r="I46" i="34" s="1"/>
  <c r="G49" i="23"/>
  <c r="G48" i="34" l="1"/>
  <c r="G48" i="28"/>
  <c r="G48" i="31"/>
  <c r="D50" i="23"/>
  <c r="D49" i="28" l="1"/>
  <c r="D49" i="31"/>
  <c r="E50" i="23"/>
  <c r="F50" i="23" s="1"/>
  <c r="H48" i="23"/>
  <c r="I48" i="23" s="1"/>
  <c r="D49" i="34"/>
  <c r="E49" i="31" l="1"/>
  <c r="F49" i="31" s="1"/>
  <c r="H47" i="31"/>
  <c r="I47" i="31" s="1"/>
  <c r="E49" i="34"/>
  <c r="F49" i="34" s="1"/>
  <c r="H47" i="34"/>
  <c r="I47" i="34" s="1"/>
  <c r="G50" i="23"/>
  <c r="E49" i="28"/>
  <c r="F49" i="28" s="1"/>
  <c r="H47" i="28"/>
  <c r="I47" i="28" s="1"/>
  <c r="D51" i="23" l="1"/>
  <c r="G49" i="31"/>
  <c r="G49" i="28"/>
  <c r="G49" i="34"/>
  <c r="D50" i="34" l="1"/>
  <c r="D50" i="31"/>
  <c r="E51" i="23"/>
  <c r="F51" i="23" s="1"/>
  <c r="H49" i="23"/>
  <c r="I49" i="23" s="1"/>
  <c r="D50" i="28"/>
  <c r="E50" i="31" l="1"/>
  <c r="F50" i="31" s="1"/>
  <c r="H48" i="31"/>
  <c r="I48" i="31" s="1"/>
  <c r="E50" i="34"/>
  <c r="F50" i="34" s="1"/>
  <c r="H48" i="34"/>
  <c r="I48" i="34" s="1"/>
  <c r="E50" i="28"/>
  <c r="F50" i="28" s="1"/>
  <c r="H48" i="28"/>
  <c r="I48" i="28" s="1"/>
  <c r="G51" i="23"/>
  <c r="G50" i="28" l="1"/>
  <c r="D52" i="23"/>
  <c r="G50" i="34"/>
  <c r="G50" i="31"/>
  <c r="D51" i="31" l="1"/>
  <c r="E52" i="23"/>
  <c r="F52" i="23" s="1"/>
  <c r="H50" i="23"/>
  <c r="I50" i="23" s="1"/>
  <c r="D51" i="28"/>
  <c r="D51" i="34"/>
  <c r="G52" i="23" l="1"/>
  <c r="E51" i="31"/>
  <c r="F51" i="31" s="1"/>
  <c r="H49" i="31"/>
  <c r="I49" i="31" s="1"/>
  <c r="E51" i="28"/>
  <c r="F51" i="28" s="1"/>
  <c r="H49" i="28"/>
  <c r="I49" i="28" s="1"/>
  <c r="E51" i="34"/>
  <c r="F51" i="34" s="1"/>
  <c r="H49" i="34"/>
  <c r="I49" i="34" s="1"/>
  <c r="G51" i="34" l="1"/>
  <c r="G51" i="31"/>
  <c r="G51" i="28"/>
  <c r="D53" i="23"/>
  <c r="E53" i="23" l="1"/>
  <c r="F53" i="23" s="1"/>
  <c r="H51" i="23"/>
  <c r="I51" i="23" s="1"/>
  <c r="D52" i="31"/>
  <c r="D52" i="28"/>
  <c r="D52" i="34"/>
  <c r="E52" i="31" l="1"/>
  <c r="F52" i="31" s="1"/>
  <c r="H50" i="31"/>
  <c r="I50" i="31" s="1"/>
  <c r="E52" i="28"/>
  <c r="F52" i="28" s="1"/>
  <c r="H50" i="28"/>
  <c r="I50" i="28" s="1"/>
  <c r="E52" i="34"/>
  <c r="F52" i="34" s="1"/>
  <c r="H50" i="34"/>
  <c r="I50" i="34" s="1"/>
  <c r="G53" i="23"/>
  <c r="G52" i="34" l="1"/>
  <c r="G52" i="31"/>
  <c r="G52" i="28"/>
  <c r="D54" i="23"/>
  <c r="E54" i="23" l="1"/>
  <c r="F54" i="23" s="1"/>
  <c r="H52" i="23"/>
  <c r="I52" i="23" s="1"/>
  <c r="D53" i="31"/>
  <c r="D53" i="28"/>
  <c r="D53" i="34"/>
  <c r="E53" i="28" l="1"/>
  <c r="F53" i="28" s="1"/>
  <c r="H51" i="28"/>
  <c r="I51" i="28" s="1"/>
  <c r="G54" i="23"/>
  <c r="E53" i="31"/>
  <c r="F53" i="31" s="1"/>
  <c r="H51" i="31"/>
  <c r="I51" i="31" s="1"/>
  <c r="E53" i="34"/>
  <c r="F53" i="34" s="1"/>
  <c r="H51" i="34"/>
  <c r="I51" i="34" s="1"/>
  <c r="G53" i="34" l="1"/>
  <c r="G53" i="28"/>
  <c r="G53" i="31"/>
  <c r="D55" i="23"/>
  <c r="E55" i="23" l="1"/>
  <c r="F55" i="23" s="1"/>
  <c r="H53" i="23"/>
  <c r="I53" i="23" s="1"/>
  <c r="D54" i="28"/>
  <c r="D54" i="31"/>
  <c r="D54" i="34"/>
  <c r="E54" i="31" l="1"/>
  <c r="F54" i="31" s="1"/>
  <c r="H52" i="31"/>
  <c r="I52" i="31" s="1"/>
  <c r="E54" i="28"/>
  <c r="F54" i="28" s="1"/>
  <c r="H52" i="28"/>
  <c r="I52" i="28" s="1"/>
  <c r="G55" i="23"/>
  <c r="E54" i="34"/>
  <c r="F54" i="34" s="1"/>
  <c r="H52" i="34"/>
  <c r="I52" i="34" s="1"/>
  <c r="G54" i="28" l="1"/>
  <c r="G54" i="31"/>
  <c r="G54" i="34"/>
  <c r="D56" i="23"/>
  <c r="E56" i="23" l="1"/>
  <c r="F56" i="23" s="1"/>
  <c r="H54" i="23"/>
  <c r="I54" i="23" s="1"/>
  <c r="D55" i="34"/>
  <c r="D55" i="31"/>
  <c r="D55" i="28"/>
  <c r="G56" i="23" l="1"/>
  <c r="E55" i="31"/>
  <c r="F55" i="31" s="1"/>
  <c r="H53" i="31"/>
  <c r="I53" i="31" s="1"/>
  <c r="E55" i="28"/>
  <c r="F55" i="28" s="1"/>
  <c r="H53" i="28"/>
  <c r="I53" i="28" s="1"/>
  <c r="E55" i="34"/>
  <c r="F55" i="34" s="1"/>
  <c r="H53" i="34"/>
  <c r="I53" i="34" s="1"/>
  <c r="G55" i="28" l="1"/>
  <c r="G55" i="34"/>
  <c r="G55" i="31"/>
  <c r="D57" i="23"/>
  <c r="E57" i="23" l="1"/>
  <c r="F57" i="23" s="1"/>
  <c r="G57" i="23" s="1"/>
  <c r="H56" i="23"/>
  <c r="I56" i="23" s="1"/>
  <c r="H55" i="23"/>
  <c r="I55" i="23" s="1"/>
  <c r="D56" i="34"/>
  <c r="D56" i="31"/>
  <c r="D56" i="28"/>
  <c r="E56" i="34" l="1"/>
  <c r="F56" i="34" s="1"/>
  <c r="H54" i="34"/>
  <c r="I54" i="34" s="1"/>
  <c r="E56" i="31"/>
  <c r="F56" i="31" s="1"/>
  <c r="H54" i="31"/>
  <c r="I54" i="31" s="1"/>
  <c r="E56" i="28"/>
  <c r="F56" i="28" s="1"/>
  <c r="H54" i="28"/>
  <c r="I54" i="28" s="1"/>
  <c r="G56" i="28" l="1"/>
  <c r="G56" i="34"/>
  <c r="G56" i="31"/>
  <c r="D57" i="34" l="1"/>
  <c r="D57" i="31"/>
  <c r="D57" i="28"/>
  <c r="E57" i="31" l="1"/>
  <c r="F57" i="31" s="1"/>
  <c r="G57" i="31" s="1"/>
  <c r="H56" i="31"/>
  <c r="I56" i="31" s="1"/>
  <c r="H55" i="31"/>
  <c r="I55" i="31" s="1"/>
  <c r="E57" i="28"/>
  <c r="F57" i="28" s="1"/>
  <c r="G57" i="28" s="1"/>
  <c r="H56" i="28"/>
  <c r="I56" i="28" s="1"/>
  <c r="H55" i="28"/>
  <c r="I55" i="28" s="1"/>
  <c r="E57" i="34"/>
  <c r="F57" i="34" s="1"/>
  <c r="G57" i="34" s="1"/>
  <c r="H56" i="34"/>
  <c r="I56" i="34" s="1"/>
  <c r="H55" i="34"/>
  <c r="I55" i="34" s="1"/>
  <c r="D3" i="39" l="1"/>
  <c r="D27" i="39" s="1"/>
  <c r="D40" i="39" s="1"/>
  <c r="F4" i="22"/>
  <c r="B4" i="4" s="1"/>
  <c r="B10" i="4" s="1"/>
  <c r="B33" i="4" s="1"/>
  <c r="C2" i="4" s="1"/>
  <c r="C33" i="4" l="1"/>
  <c r="D2" i="4" s="1"/>
  <c r="D33" i="4" s="1"/>
  <c r="E2" i="4" s="1"/>
  <c r="E33" i="4" s="1"/>
  <c r="F2" i="4" s="1"/>
  <c r="F33" i="4" s="1"/>
  <c r="G2" i="4" s="1"/>
  <c r="G33" i="4" s="1"/>
  <c r="H2" i="4" s="1"/>
  <c r="H33" i="4" s="1"/>
  <c r="I2" i="4" s="1"/>
  <c r="I33" i="4" s="1"/>
  <c r="J2" i="4" s="1"/>
  <c r="J33" i="4" s="1"/>
  <c r="K2" i="4" s="1"/>
  <c r="K33" i="4" s="1"/>
  <c r="L2" i="4" s="1"/>
  <c r="L33" i="4" s="1"/>
  <c r="M2" i="4" s="1"/>
  <c r="M33" i="4" s="1"/>
  <c r="N2" i="4" s="1"/>
  <c r="N33" i="4" s="1"/>
  <c r="B33" i="22" s="1"/>
  <c r="F3" i="22"/>
  <c r="F27" i="22" s="1"/>
  <c r="F38" i="22" s="1"/>
  <c r="G4" i="22"/>
  <c r="O2" i="4" l="1"/>
  <c r="G3" i="22"/>
  <c r="G27" i="22" s="1"/>
  <c r="G38" i="22" s="1"/>
  <c r="H4" i="22"/>
  <c r="H3" i="22" s="1"/>
  <c r="H27" i="22" s="1"/>
  <c r="H38" i="22" s="1"/>
  <c r="B2" i="37"/>
  <c r="B36" i="22"/>
  <c r="B38" i="22" s="1"/>
  <c r="B39" i="22" s="1"/>
  <c r="B32" i="37" l="1"/>
  <c r="C2" i="37" s="1"/>
  <c r="C32" i="37" s="1"/>
  <c r="D2" i="37" s="1"/>
  <c r="D32" i="37" s="1"/>
  <c r="E2" i="37" s="1"/>
  <c r="E32" i="37" s="1"/>
  <c r="F2" i="37" s="1"/>
  <c r="F32" i="37" s="1"/>
  <c r="G2" i="37" s="1"/>
  <c r="G32" i="37" s="1"/>
  <c r="H2" i="37" s="1"/>
  <c r="H32" i="37" s="1"/>
  <c r="I2" i="37" s="1"/>
  <c r="I32" i="37" s="1"/>
  <c r="J2" i="37" s="1"/>
  <c r="J32" i="37" s="1"/>
  <c r="K2" i="37" s="1"/>
  <c r="K32" i="37" s="1"/>
  <c r="L2" i="37" s="1"/>
  <c r="L32" i="37" s="1"/>
  <c r="M2" i="37" s="1"/>
  <c r="M32" i="37" s="1"/>
  <c r="C33" i="22" s="1"/>
  <c r="C36" i="22" l="1"/>
  <c r="C38" i="22" s="1"/>
  <c r="C39" i="22" s="1"/>
  <c r="B2" i="38"/>
  <c r="N2" i="37"/>
  <c r="B32" i="38" l="1"/>
  <c r="C2" i="38" s="1"/>
  <c r="C32" i="38" s="1"/>
  <c r="D2" i="38" s="1"/>
  <c r="D32" i="38" s="1"/>
  <c r="E2" i="38" s="1"/>
  <c r="E32" i="38" s="1"/>
  <c r="F2" i="38" s="1"/>
  <c r="F32" i="38" s="1"/>
  <c r="G2" i="38" s="1"/>
  <c r="G32" i="38" s="1"/>
  <c r="H2" i="38" s="1"/>
  <c r="H32" i="38" s="1"/>
  <c r="I2" i="38" s="1"/>
  <c r="I32" i="38" s="1"/>
  <c r="J2" i="38" s="1"/>
  <c r="J32" i="38" s="1"/>
  <c r="K2" i="38" s="1"/>
  <c r="K32" i="38" s="1"/>
  <c r="L2" i="38" s="1"/>
  <c r="L32" i="38" s="1"/>
  <c r="M2" i="38" s="1"/>
  <c r="M32" i="38" s="1"/>
  <c r="D33" i="22" l="1"/>
  <c r="D36" i="22" s="1"/>
  <c r="D38" i="22" s="1"/>
  <c r="D39" i="22" s="1"/>
  <c r="N2" i="38"/>
  <c r="D38" i="32" l="1"/>
  <c r="B41" i="32" l="1"/>
  <c r="B44" i="32" s="1"/>
  <c r="G27" i="32" l="1"/>
  <c r="B42" i="32"/>
  <c r="B43" i="32" s="1"/>
  <c r="M34" i="32"/>
  <c r="M35" i="32" s="1"/>
  <c r="M36" i="32" s="1"/>
  <c r="H27" i="32"/>
  <c r="L34" i="32" l="1"/>
  <c r="M37" i="32"/>
  <c r="M38" i="32" s="1"/>
  <c r="L35" i="32" l="1"/>
  <c r="D54" i="32"/>
  <c r="L36" i="32" l="1"/>
  <c r="L37" i="32" s="1"/>
  <c r="B57" i="32"/>
  <c r="G29" i="32" s="1"/>
  <c r="L38" i="32" l="1"/>
  <c r="C60" i="32"/>
  <c r="C58" i="32"/>
  <c r="C59" i="32" s="1"/>
  <c r="D58" i="32"/>
  <c r="D59" i="32" s="1"/>
  <c r="D60" i="32"/>
  <c r="B60" i="32"/>
  <c r="B58" i="32"/>
  <c r="B59" i="32" s="1"/>
  <c r="J41" i="32" l="1"/>
  <c r="J42" i="32" l="1"/>
  <c r="J44" i="32"/>
  <c r="G28" i="32"/>
  <c r="J43" i="32" l="1"/>
  <c r="H29" i="32"/>
  <c r="H28" i="32"/>
  <c r="H30" i="32" l="1"/>
  <c r="G30" i="32"/>
  <c r="D41" i="32"/>
  <c r="U27" i="32" s="1"/>
  <c r="C41" i="32"/>
  <c r="N27" i="32" s="1"/>
  <c r="K41" i="32"/>
  <c r="K42" i="32" s="1"/>
  <c r="L41" i="32"/>
  <c r="L42" i="32" s="1"/>
  <c r="D44" i="32" l="1"/>
  <c r="C44" i="32"/>
  <c r="L43" i="32"/>
  <c r="U29" i="32"/>
  <c r="V29" i="32" s="1"/>
  <c r="O27" i="32"/>
  <c r="K43" i="32"/>
  <c r="N29" i="32"/>
  <c r="O29" i="32" s="1"/>
  <c r="U30" i="32"/>
  <c r="V27" i="32"/>
  <c r="D42" i="32"/>
  <c r="D43" i="32" s="1"/>
  <c r="L44" i="32"/>
  <c r="C42" i="32"/>
  <c r="C43" i="32" s="1"/>
  <c r="U28" i="32"/>
  <c r="V28" i="32" s="1"/>
  <c r="N28" i="32"/>
  <c r="O28" i="32" s="1"/>
  <c r="K44" i="32"/>
  <c r="V30" i="32" l="1"/>
  <c r="O30" i="32"/>
  <c r="N30" i="3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Caroline Joris</author>
    <author>Yanni Garcia</author>
  </authors>
  <commentList>
    <comment ref="B1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pour un HORECA 900 euros</t>
        </r>
      </text>
    </comment>
    <comment ref="D30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Yanni Garcia:</t>
        </r>
        <r>
          <rPr>
            <sz val="9"/>
            <color indexed="81"/>
            <rFont val="Tahoma"/>
            <family val="2"/>
          </rPr>
          <t xml:space="preserve">
Ligne de crédit</t>
        </r>
      </text>
    </comment>
    <comment ref="D31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Yanni Garcia:</t>
        </r>
        <r>
          <rPr>
            <sz val="9"/>
            <color indexed="81"/>
            <rFont val="Tahoma"/>
            <family val="2"/>
          </rPr>
          <t xml:space="preserve">
si paiement facture à 30j = stock initial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Caroline Joris</author>
  </authors>
  <commentList>
    <comment ref="F1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remboursement de l'emprunt sur 12 mois, si période plus courte, il faut adapter la formule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Stagiaire</author>
    <author>Caroline Joris</author>
    <author>Yanni Garcia</author>
  </authors>
  <commentList>
    <comment ref="H1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Stagiaire:</t>
        </r>
        <r>
          <rPr>
            <sz val="9"/>
            <color indexed="81"/>
            <rFont val="Tahoma"/>
            <family val="2"/>
          </rPr>
          <t xml:space="preserve">
à créer : historique du site, plan de secteur et d'activité écono)
</t>
        </r>
      </text>
    </comment>
    <comment ref="B17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% sur le loyer durant toute la durée du bail (12 mois durant 09 ans)
</t>
        </r>
      </text>
    </comment>
    <comment ref="B18" authorId="1" shapeId="0" xr:uid="{00000000-0006-0000-0300-000003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168 euros pour effectuer le test préparatoire de l'installation électrique avant la visite des pompiers
</t>
        </r>
      </text>
    </comment>
    <comment ref="B19" authorId="1" shapeId="0" xr:uid="{00000000-0006-0000-0300-000004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entre 100 et 200 euros
</t>
        </r>
      </text>
    </comment>
    <comment ref="H24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Stagiaire:</t>
        </r>
        <r>
          <rPr>
            <sz val="9"/>
            <color indexed="81"/>
            <rFont val="Tahoma"/>
            <family val="2"/>
          </rPr>
          <t xml:space="preserve">
à rajouter taxes par rapport à l'activité, permis...</t>
        </r>
      </text>
    </comment>
    <comment ref="H26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Stagiaire:</t>
        </r>
        <r>
          <rPr>
            <sz val="9"/>
            <color indexed="81"/>
            <rFont val="Tahoma"/>
            <family val="2"/>
          </rPr>
          <t xml:space="preserve">
rajouter lien Apere, Creg, greenpeace, …)
</t>
        </r>
      </text>
    </comment>
    <comment ref="H28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Stagiaire:</t>
        </r>
        <r>
          <rPr>
            <sz val="9"/>
            <color indexed="81"/>
            <rFont val="Tahoma"/>
            <family val="2"/>
          </rPr>
          <t xml:space="preserve">
rajouter liens vers Apere, Creg, Brugel)
</t>
        </r>
      </text>
    </comment>
    <comment ref="B44" authorId="1" shapeId="0" xr:uid="{00000000-0006-0000-0300-000008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150 euros d'inscription + 70 euros par fiche de paie</t>
        </r>
      </text>
    </comment>
    <comment ref="B58" authorId="2" shapeId="0" xr:uid="{00000000-0006-0000-0300-000009000000}">
      <text>
        <r>
          <rPr>
            <b/>
            <sz val="9"/>
            <color indexed="81"/>
            <rFont val="Tahoma"/>
            <family val="2"/>
          </rPr>
          <t>Yanni Garcia:</t>
        </r>
        <r>
          <rPr>
            <sz val="9"/>
            <color indexed="81"/>
            <rFont val="Tahoma"/>
            <family val="2"/>
          </rPr>
          <t xml:space="preserve">
A encoder dans "Affectation"</t>
        </r>
      </text>
    </comment>
    <comment ref="A60" authorId="1" shapeId="0" xr:uid="{00000000-0006-0000-0300-00000A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BRUCEFO 250 euros/analyse/produit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Christophe Van Pelt</author>
  </authors>
  <commentList>
    <comment ref="C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Christophe Van Pelt:</t>
        </r>
        <r>
          <rPr>
            <sz val="9"/>
            <color indexed="81"/>
            <rFont val="Tahoma"/>
            <family val="2"/>
          </rPr>
          <t xml:space="preserve">
Une partie du fonds de commerce (matériel peut s'amortir)</t>
        </r>
      </text>
    </comment>
    <comment ref="C20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Christophe Van Pelt:</t>
        </r>
        <r>
          <rPr>
            <sz val="9"/>
            <color indexed="81"/>
            <rFont val="Tahoma"/>
            <family val="2"/>
          </rPr>
          <t xml:space="preserve">
3 ans pour une voiture d'occasion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Quentin Pierreux</author>
  </authors>
  <commentList>
    <comment ref="D4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Quentin Pierreux:</t>
        </r>
        <r>
          <rPr>
            <sz val="9"/>
            <color indexed="81"/>
            <rFont val="Tahoma"/>
            <family val="2"/>
          </rPr>
          <t xml:space="preserve">
Taux de base:
30% (àpd 01/04/2016)
25% (àpd 01/01/2018)
</t>
        </r>
      </text>
    </comment>
    <comment ref="D5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Quentin Pierreux:</t>
        </r>
        <r>
          <rPr>
            <sz val="9"/>
            <color indexed="81"/>
            <rFont val="Tahoma"/>
            <family val="2"/>
          </rPr>
          <t xml:space="preserve">
Cotisations patronales réduites à vie pour le premier employé (mesure valide jusque 2020):
5,12% (àpd 01/01/2018)</t>
        </r>
      </text>
    </comment>
  </commentList>
</comments>
</file>

<file path=xl/sharedStrings.xml><?xml version="1.0" encoding="utf-8"?>
<sst xmlns="http://schemas.openxmlformats.org/spreadsheetml/2006/main" count="985" uniqueCount="496">
  <si>
    <t>MODE D'EMPLOI</t>
  </si>
  <si>
    <t>Code Couleur</t>
  </si>
  <si>
    <t>encoder manuellement</t>
  </si>
  <si>
    <t>ne pas encoder</t>
  </si>
  <si>
    <t>Fonctionnement</t>
  </si>
  <si>
    <t>1) Commencer par encoder dans l'onglet Ventes</t>
  </si>
  <si>
    <t>2) Résultat</t>
  </si>
  <si>
    <t>3) Détails des investissements</t>
  </si>
  <si>
    <t>4) Investissements</t>
  </si>
  <si>
    <t>5) Détails Stocks</t>
  </si>
  <si>
    <t>6) RH</t>
  </si>
  <si>
    <t>7) Crédit 1, Crédit 2, Crédit 3, Crédit Leasing</t>
  </si>
  <si>
    <t>8) Affectation</t>
  </si>
  <si>
    <t xml:space="preserve"> - sous le plan d'affectation : Détails apports en nature, Détails trésorerie</t>
  </si>
  <si>
    <t>EcoTips</t>
  </si>
  <si>
    <r>
      <t>Pour réaliser des économies, découvrez quelques conseils d'éco-gestion nommés "</t>
    </r>
    <r>
      <rPr>
        <b/>
        <sz val="9"/>
        <rFont val="Arial Unicode MS"/>
        <family val="2"/>
      </rPr>
      <t>Ecotips</t>
    </r>
    <r>
      <rPr>
        <sz val="9"/>
        <rFont val="Arial Unicode MS"/>
        <family val="2"/>
      </rPr>
      <t xml:space="preserve">" présents dans les feuilles "Résultats", "Investissements" et "Détails investissements". </t>
    </r>
  </si>
  <si>
    <t xml:space="preserve">Pour y accéder, ouvrez au préalable le site www.ecotips.be (via votre serveur installé par défaut), introduisez le log-in et le mot de passe donnés par votre coach. </t>
  </si>
  <si>
    <t>Revenez sur ce plan financier et cliquez sur un lien qui vous intéresse.</t>
  </si>
  <si>
    <t xml:space="preserve">Sur ce site, vous trouverez également dans la fenêtre de sélection "Activités", une rubrique "Création d'entreprise" reprenant des astuces pour intégrer les principes d'éco-gestion et de développement durable </t>
  </si>
  <si>
    <t>tout au long de votre parcours de création. Pour un accès direct, cliquez ici :</t>
  </si>
  <si>
    <t>Création d'entreprises</t>
  </si>
  <si>
    <t>Pour des conseils en or, cliquez ici :</t>
  </si>
  <si>
    <t>Conseils en Or</t>
  </si>
  <si>
    <t>PLAN D’AFFECTATION (TVAC)</t>
  </si>
  <si>
    <t>AFFECTATIONS</t>
  </si>
  <si>
    <t>FINANCEMENTS</t>
  </si>
  <si>
    <t>1. Frais de constitution</t>
  </si>
  <si>
    <t>1. Apports propres</t>
  </si>
  <si>
    <t>1.1 Inscription BCE et TVA</t>
  </si>
  <si>
    <t>1.1 Apports en espèces</t>
  </si>
  <si>
    <t>1.2 Frais de notaire, comptable,…</t>
  </si>
  <si>
    <t>1.2 Apports en nature</t>
  </si>
  <si>
    <t>2. Immobilisations incorporelles</t>
  </si>
  <si>
    <t>2. Subsides</t>
  </si>
  <si>
    <t>Subsides investissements</t>
  </si>
  <si>
    <t>Autres</t>
  </si>
  <si>
    <t>3. Immobilisations financières</t>
  </si>
  <si>
    <t>3.1 Garantie locatives</t>
  </si>
  <si>
    <t>3.2 Cautions gaz-électricité</t>
  </si>
  <si>
    <t>3.3 Autres</t>
  </si>
  <si>
    <t>4. Immobilisations corporelles</t>
  </si>
  <si>
    <t>3. Emprunts à plus d'un an</t>
  </si>
  <si>
    <t>4.1 Achat de terrain</t>
  </si>
  <si>
    <t>Achat d'un bien par leasing</t>
  </si>
  <si>
    <t>4.2 Coût de construction d'immeuble</t>
  </si>
  <si>
    <t>Crédit d'investissement 1</t>
  </si>
  <si>
    <t>4.3 Aménagement ou transformation d'immeuble</t>
  </si>
  <si>
    <t>Crédit d'investissement 2</t>
  </si>
  <si>
    <t>4.4 Achat de matériel + mobilier prof</t>
  </si>
  <si>
    <t>Crédit d'investissement 3</t>
  </si>
  <si>
    <t>4.5 Achat de matériel roulant</t>
  </si>
  <si>
    <t>4.6 Achat d'un bien par leasing</t>
  </si>
  <si>
    <t>4.7 Autres investissements matériels</t>
  </si>
  <si>
    <t>Actifs Immobilisés (1+2+3+4)</t>
  </si>
  <si>
    <t>Capitaux Long terme (1+2+3)</t>
  </si>
  <si>
    <t>5. Stock initial</t>
  </si>
  <si>
    <t>4. Emprunts à moins d'un an</t>
  </si>
  <si>
    <t>Marchandises / Matières premières</t>
  </si>
  <si>
    <t>Crédits bancaires court terme</t>
  </si>
  <si>
    <t>Fournisseurs</t>
  </si>
  <si>
    <t>6. Trésorerie minimale</t>
  </si>
  <si>
    <t>7. Frais de lancement</t>
  </si>
  <si>
    <t>7.1 publicité de démarrage Vidéo</t>
  </si>
  <si>
    <t>Actifs Circulants (5+6+7)</t>
  </si>
  <si>
    <t>Capitaux Court terme (4)</t>
  </si>
  <si>
    <t>TOTAL AFFECTATIONS</t>
  </si>
  <si>
    <t>TOTAL FINANCEMENTS</t>
  </si>
  <si>
    <t>Apports en nature</t>
  </si>
  <si>
    <t>Montant TVAC</t>
  </si>
  <si>
    <t>Total</t>
  </si>
  <si>
    <t>Trésorerie</t>
  </si>
  <si>
    <t>BILAN</t>
  </si>
  <si>
    <t>ACTIF</t>
  </si>
  <si>
    <t>année 1</t>
  </si>
  <si>
    <t>année 2</t>
  </si>
  <si>
    <t>année 3</t>
  </si>
  <si>
    <t>PASSIF</t>
  </si>
  <si>
    <t>1. Capital</t>
  </si>
  <si>
    <t>1.1 Autres</t>
  </si>
  <si>
    <t xml:space="preserve">1.1 Apports en espèces </t>
  </si>
  <si>
    <t>3. Réserve</t>
  </si>
  <si>
    <t>Réserve légale</t>
  </si>
  <si>
    <t>4,Résultat reporté</t>
  </si>
  <si>
    <t>5. Emprunts à plus d'un an</t>
  </si>
  <si>
    <t>4.4 Achat de matériel</t>
  </si>
  <si>
    <t>Capitaux Long terme (1+2+3+4+5)</t>
  </si>
  <si>
    <t>5. Stock</t>
  </si>
  <si>
    <t>6. Emprunts à moins d'un an</t>
  </si>
  <si>
    <t>6. Banque</t>
  </si>
  <si>
    <t>Actifs Circulants (5+6)</t>
  </si>
  <si>
    <t>Capitaux Court terme (6)</t>
  </si>
  <si>
    <t>TOTAL ACTIFS</t>
  </si>
  <si>
    <t>TOTAL PASSIF</t>
  </si>
  <si>
    <t xml:space="preserve">Contrôle </t>
  </si>
  <si>
    <t>PREVISIONS DE RENTABILITE</t>
  </si>
  <si>
    <t>Commentaires</t>
  </si>
  <si>
    <t>N° Tips</t>
  </si>
  <si>
    <t>Compte de résultats</t>
  </si>
  <si>
    <t>An 1</t>
  </si>
  <si>
    <t>An 2</t>
  </si>
  <si>
    <t>An 3</t>
  </si>
  <si>
    <t>Ventes</t>
  </si>
  <si>
    <t>Achats marchandises</t>
  </si>
  <si>
    <t>Choix des aliments</t>
  </si>
  <si>
    <t>55, 56, 57, 233</t>
  </si>
  <si>
    <t>Marge brute d'exploitation</t>
  </si>
  <si>
    <t>Autres produits</t>
  </si>
  <si>
    <t>Total autres produits</t>
  </si>
  <si>
    <t>CHARGES PROFESSIONNELLES</t>
  </si>
  <si>
    <t xml:space="preserve">Economie d'énergie - certificat PEB </t>
  </si>
  <si>
    <t>Enregistrement du bail</t>
  </si>
  <si>
    <t>Electro Test</t>
  </si>
  <si>
    <t>Visite Pompiers</t>
  </si>
  <si>
    <t>Total charges installation</t>
  </si>
  <si>
    <t>Loyer</t>
  </si>
  <si>
    <t xml:space="preserve">A créer </t>
  </si>
  <si>
    <t>Taxes régionales + taxes d'exploitation</t>
  </si>
  <si>
    <t>Taxes - déchets</t>
  </si>
  <si>
    <t>34/ 36, 126</t>
  </si>
  <si>
    <t>Energie +eau</t>
  </si>
  <si>
    <t>Limiter sa consommation d'eau</t>
  </si>
  <si>
    <t>Gaz</t>
  </si>
  <si>
    <t>Choix du combustible - installation</t>
  </si>
  <si>
    <t>7, 122</t>
  </si>
  <si>
    <t>Electricité</t>
  </si>
  <si>
    <t>Electricité verte</t>
  </si>
  <si>
    <t>170, 59</t>
  </si>
  <si>
    <t>Total charges de locations</t>
  </si>
  <si>
    <t>Achat - transport alternatif</t>
  </si>
  <si>
    <t>117, 119, 263</t>
  </si>
  <si>
    <t xml:space="preserve">A développer </t>
  </si>
  <si>
    <t>115, 120</t>
  </si>
  <si>
    <t>Total frais de véhicule</t>
  </si>
  <si>
    <t>Gestion du matériel - fournitures durables</t>
  </si>
  <si>
    <t>103, 244, 237</t>
  </si>
  <si>
    <t>Fournitures durables</t>
  </si>
  <si>
    <t>89, 102,259, 101</t>
  </si>
  <si>
    <t>Frais de téléphonie (gsm, internet, …)</t>
  </si>
  <si>
    <t>Courrier</t>
  </si>
  <si>
    <t>Supports de communication</t>
  </si>
  <si>
    <t>253, 96, 98</t>
  </si>
  <si>
    <t>total frais de bureau et petit matériel</t>
  </si>
  <si>
    <t>Frais de réception/event</t>
  </si>
  <si>
    <t>Publicité</t>
  </si>
  <si>
    <t>Promotion écologique</t>
  </si>
  <si>
    <t>149, 253, 241, 98</t>
  </si>
  <si>
    <t>Publicité, frais de lancement</t>
  </si>
  <si>
    <t>Total frais de publicité</t>
  </si>
  <si>
    <t>Rémunérations employés (cout total employeur)</t>
  </si>
  <si>
    <t>Secrétariat social</t>
  </si>
  <si>
    <t>Total frais de personnel</t>
  </si>
  <si>
    <t>Assurance Loi (accident de travail)</t>
  </si>
  <si>
    <t>Assurance RC Prof</t>
  </si>
  <si>
    <t>Assurance d'exploitation</t>
  </si>
  <si>
    <t>Assurance dirigeant d'entreprise</t>
  </si>
  <si>
    <t>Total des assurances</t>
  </si>
  <si>
    <t>frais de constitution</t>
  </si>
  <si>
    <t>Immobilisations incorporelles</t>
  </si>
  <si>
    <t>Immobilisations corporelles</t>
  </si>
  <si>
    <t>Immobilisations en leasing</t>
  </si>
  <si>
    <t>A créer (éco fonctionnalité)</t>
  </si>
  <si>
    <t>Total amortissements</t>
  </si>
  <si>
    <t>Inscription BCE et immatriculation TVA</t>
  </si>
  <si>
    <t>Comptabilité</t>
  </si>
  <si>
    <t>Comportement d'achats - emballage</t>
  </si>
  <si>
    <t>23, 202</t>
  </si>
  <si>
    <t>Frais divers - SABAM, AFSCA, …</t>
  </si>
  <si>
    <t>A créer</t>
  </si>
  <si>
    <t>Total frais divers</t>
  </si>
  <si>
    <t>Rémunération gérant</t>
  </si>
  <si>
    <t>Total frais gérant</t>
  </si>
  <si>
    <t>Total des frais professionnels</t>
  </si>
  <si>
    <t>Résultat d'exploitation</t>
  </si>
  <si>
    <t>Charges financières d'emprunt</t>
  </si>
  <si>
    <t>A créer : Crowdfunding, syst.alternatif</t>
  </si>
  <si>
    <t>Charges financières de leasing</t>
  </si>
  <si>
    <t>Frais bancaires</t>
  </si>
  <si>
    <t>Total charges financières</t>
  </si>
  <si>
    <t>Résultat courant avant impôt</t>
  </si>
  <si>
    <t>Total charges exceptionnelles</t>
  </si>
  <si>
    <t>Total produits exceptionnels</t>
  </si>
  <si>
    <t>Résultat de l'exercice avant impôt</t>
  </si>
  <si>
    <t>Impôt</t>
  </si>
  <si>
    <t>Résultat de l'exercice après impôt</t>
  </si>
  <si>
    <t>affectation réserve légale</t>
  </si>
  <si>
    <t>Résultat de l'exercice après affectation</t>
  </si>
  <si>
    <t>Résultat cumulé</t>
  </si>
  <si>
    <t>Capacité de remboursement</t>
  </si>
  <si>
    <t>Remboursement Crédits</t>
  </si>
  <si>
    <t>Hypothèses de ventes</t>
  </si>
  <si>
    <t>Explication du calcul du chiffre d'affaires</t>
  </si>
  <si>
    <t>AN 1</t>
  </si>
  <si>
    <t>PU Achats htva</t>
  </si>
  <si>
    <t>TVA sur Achat</t>
  </si>
  <si>
    <t>PU Ventes htva</t>
  </si>
  <si>
    <t>TVA sur Ventes</t>
  </si>
  <si>
    <t>Coefficient</t>
  </si>
  <si>
    <t>Part C.A.</t>
  </si>
  <si>
    <r>
      <t xml:space="preserve">Quantités par </t>
    </r>
    <r>
      <rPr>
        <b/>
        <sz val="8"/>
        <rFont val="Arial Unicode MS"/>
        <family val="2"/>
      </rPr>
      <t>mois</t>
    </r>
  </si>
  <si>
    <t>Total AN1</t>
  </si>
  <si>
    <t>Produits/Services</t>
  </si>
  <si>
    <t>taux de réalisation</t>
  </si>
  <si>
    <t>Produit/service 4</t>
  </si>
  <si>
    <t>Produit/service 5</t>
  </si>
  <si>
    <t>Produit/service 6</t>
  </si>
  <si>
    <t>Produit/service 7</t>
  </si>
  <si>
    <t>Ventes htva</t>
  </si>
  <si>
    <t>Variation</t>
  </si>
  <si>
    <t>Achats htva</t>
  </si>
  <si>
    <t>Ventes tvac</t>
  </si>
  <si>
    <t xml:space="preserve">Achats tvac </t>
  </si>
  <si>
    <t>AN 2</t>
  </si>
  <si>
    <t>Quantités</t>
  </si>
  <si>
    <t>Total AN 2</t>
  </si>
  <si>
    <t xml:space="preserve">Ventes tvac </t>
  </si>
  <si>
    <t>AN 3</t>
  </si>
  <si>
    <t>Total AN 3</t>
  </si>
  <si>
    <t>Achats tvac</t>
  </si>
  <si>
    <t>TVA Sur achat</t>
  </si>
  <si>
    <t>TVA sur vente</t>
  </si>
  <si>
    <t>Base HTVA</t>
  </si>
  <si>
    <t>Taux</t>
  </si>
  <si>
    <t>Amortiss/an</t>
  </si>
  <si>
    <t>Val résid. 1</t>
  </si>
  <si>
    <t>Val resid. 2</t>
  </si>
  <si>
    <t>Val resid. 3</t>
  </si>
  <si>
    <t>Frais de constitution</t>
  </si>
  <si>
    <t>Sous-total constitution</t>
  </si>
  <si>
    <t>2.1 Pas de porte</t>
  </si>
  <si>
    <t>2.2. Site Internet</t>
  </si>
  <si>
    <t>Sous-total incorporelles</t>
  </si>
  <si>
    <t>4.6 Achat d'un bien par leasing (4 ans)</t>
  </si>
  <si>
    <t>Sous-total corporelles</t>
  </si>
  <si>
    <t xml:space="preserve">EcoTips Mobilité: </t>
  </si>
  <si>
    <t>Achat - consommation</t>
  </si>
  <si>
    <t xml:space="preserve">EcoTips Matériel : </t>
  </si>
  <si>
    <t>Matériel - fourniture</t>
  </si>
  <si>
    <t>Achat-utilisation</t>
  </si>
  <si>
    <t>Détails investissements</t>
  </si>
  <si>
    <t>MATERIEL+ MOBILIER PROF</t>
  </si>
  <si>
    <t>Prix unitaire HTVA</t>
  </si>
  <si>
    <t>Quantité</t>
  </si>
  <si>
    <t>TOTAL HTVA</t>
  </si>
  <si>
    <t>TVA applicable</t>
  </si>
  <si>
    <t>TOTAL TVAC</t>
  </si>
  <si>
    <t>devis/facture</t>
  </si>
  <si>
    <t>AMENAGEMENT</t>
  </si>
  <si>
    <t>TVA Applicable</t>
  </si>
  <si>
    <t>nom</t>
  </si>
  <si>
    <t>TOTAL</t>
  </si>
  <si>
    <t>EcoTips sur :</t>
  </si>
  <si>
    <t>Achat et consommation d'énergie</t>
  </si>
  <si>
    <t>Isolation</t>
  </si>
  <si>
    <t>Réfrigération</t>
  </si>
  <si>
    <t>Achat - frigo</t>
  </si>
  <si>
    <t>Pollution intérieure</t>
  </si>
  <si>
    <t>Seconde main</t>
  </si>
  <si>
    <t>Mobilier d'occasion</t>
  </si>
  <si>
    <t>Mobilier - occasion</t>
  </si>
  <si>
    <t>Eclairage</t>
  </si>
  <si>
    <t>Promotion</t>
  </si>
  <si>
    <t>Communication - matériel</t>
  </si>
  <si>
    <t>Equipement</t>
  </si>
  <si>
    <t>Equipement cuisine</t>
  </si>
  <si>
    <t>Détails Stock</t>
  </si>
  <si>
    <t>Ressources humaines</t>
  </si>
  <si>
    <t>Demander simulation à son secrétariat social pour préciser les coûts salariaux</t>
  </si>
  <si>
    <t>Employé</t>
  </si>
  <si>
    <t>Salaire brut mensuel</t>
  </si>
  <si>
    <t>Coût Total employeur</t>
  </si>
  <si>
    <t>Nombre de mois</t>
  </si>
  <si>
    <t>TOTAL AN1</t>
  </si>
  <si>
    <t>TOTAL AN2</t>
  </si>
  <si>
    <t>TOTAL AN3</t>
  </si>
  <si>
    <t>TOTAL EMPLOYE</t>
  </si>
  <si>
    <t>COUT TOTAL EMPLOYES</t>
  </si>
  <si>
    <t>AN1</t>
  </si>
  <si>
    <t>AN2</t>
  </si>
  <si>
    <t>AN3</t>
  </si>
  <si>
    <t>Gérant</t>
  </si>
  <si>
    <t>Prestat°/mois</t>
  </si>
  <si>
    <t>Prestat°/an</t>
  </si>
  <si>
    <t>Charges INASTI</t>
  </si>
  <si>
    <t>Revenu net avt impôt</t>
  </si>
  <si>
    <t>Revenu net</t>
  </si>
  <si>
    <t>Nbr de mois</t>
  </si>
  <si>
    <t>Gérant 1</t>
  </si>
  <si>
    <t>Gérant 2</t>
  </si>
  <si>
    <t>Gérant 3</t>
  </si>
  <si>
    <t>TOTAL GERANT</t>
  </si>
  <si>
    <t>Tranche d'imposition</t>
  </si>
  <si>
    <t xml:space="preserve">Taux </t>
  </si>
  <si>
    <t>Montant soumis aux impôts sur les tranches Année 1</t>
  </si>
  <si>
    <t>Montant soumis aux impôts sur les tranches Année 2</t>
  </si>
  <si>
    <t>Montant soumis aux impôts sur les tranches Année 3</t>
  </si>
  <si>
    <t>Revenu avant impôt</t>
  </si>
  <si>
    <t>IPP</t>
  </si>
  <si>
    <t>Revenu net annuel</t>
  </si>
  <si>
    <t>Revenu net mensuel</t>
  </si>
  <si>
    <t>Taux moyen d'imposition</t>
  </si>
  <si>
    <t>départ</t>
  </si>
  <si>
    <t>mois1</t>
  </si>
  <si>
    <t>mois2</t>
  </si>
  <si>
    <t>mois3</t>
  </si>
  <si>
    <t>mois4</t>
  </si>
  <si>
    <t>mois5</t>
  </si>
  <si>
    <t>mois6</t>
  </si>
  <si>
    <t>mois7</t>
  </si>
  <si>
    <t>mois8</t>
  </si>
  <si>
    <t>mois9</t>
  </si>
  <si>
    <t>mois10</t>
  </si>
  <si>
    <t>mois11</t>
  </si>
  <si>
    <t>mois12</t>
  </si>
  <si>
    <t>Totaux</t>
  </si>
  <si>
    <t>Situation début de mois</t>
  </si>
  <si>
    <t>ENTREES</t>
  </si>
  <si>
    <t>apport en espèces/nature</t>
  </si>
  <si>
    <t>subsides</t>
  </si>
  <si>
    <t>Emprunts à plus d'un an</t>
  </si>
  <si>
    <t>Emprunts à moins d'un an</t>
  </si>
  <si>
    <t>Chiffre d'affaires</t>
  </si>
  <si>
    <t>Solde TVA à récupérer</t>
  </si>
  <si>
    <t>Total entrées</t>
  </si>
  <si>
    <t>SORTIES</t>
  </si>
  <si>
    <t>achat marchandises</t>
  </si>
  <si>
    <t>frais liés à l'installation</t>
  </si>
  <si>
    <t xml:space="preserve">frais liés à la location </t>
  </si>
  <si>
    <t>frais liés  au véhicule</t>
  </si>
  <si>
    <t>frais de bureau et petit matériel</t>
  </si>
  <si>
    <t>frais de publicité</t>
  </si>
  <si>
    <t>assurance</t>
  </si>
  <si>
    <t>frais divers</t>
  </si>
  <si>
    <t>frais financiers</t>
  </si>
  <si>
    <t>Rémunérations salariés</t>
  </si>
  <si>
    <t>Rémunérations gérant</t>
  </si>
  <si>
    <t>Remboursement emprunt &amp; leasing</t>
  </si>
  <si>
    <t>Investissements</t>
  </si>
  <si>
    <t>Garantie locative</t>
  </si>
  <si>
    <t xml:space="preserve"> </t>
  </si>
  <si>
    <t>Caution gaz-électricité</t>
  </si>
  <si>
    <t>Autres garanties</t>
  </si>
  <si>
    <t>Solde TVA à payer</t>
  </si>
  <si>
    <t>Versements anticipés d'impots</t>
  </si>
  <si>
    <t>Total sorties</t>
  </si>
  <si>
    <t>Solde trésorerie fin du mois</t>
  </si>
  <si>
    <t>mois 13</t>
  </si>
  <si>
    <t>mois 14</t>
  </si>
  <si>
    <t>mois 15</t>
  </si>
  <si>
    <t>mois 16</t>
  </si>
  <si>
    <t>mois 17</t>
  </si>
  <si>
    <t>mois 18</t>
  </si>
  <si>
    <t>mois 19</t>
  </si>
  <si>
    <t>mois 20</t>
  </si>
  <si>
    <t>mois 21</t>
  </si>
  <si>
    <t>mois 22</t>
  </si>
  <si>
    <t>mois 23</t>
  </si>
  <si>
    <t>mois 24</t>
  </si>
  <si>
    <t>apport en espèces</t>
  </si>
  <si>
    <t>mois 25</t>
  </si>
  <si>
    <t>mois 26</t>
  </si>
  <si>
    <t>mois 27</t>
  </si>
  <si>
    <t>mois 28</t>
  </si>
  <si>
    <t>mois 29</t>
  </si>
  <si>
    <t>mois 30</t>
  </si>
  <si>
    <t>mois 31</t>
  </si>
  <si>
    <t>mois 32</t>
  </si>
  <si>
    <t>mois 33</t>
  </si>
  <si>
    <t>mois 34</t>
  </si>
  <si>
    <t>mois 35</t>
  </si>
  <si>
    <t>mois 36</t>
  </si>
  <si>
    <t>TVA AN 1</t>
  </si>
  <si>
    <t>1er tim</t>
  </si>
  <si>
    <t>2e trim</t>
  </si>
  <si>
    <t>3e trim</t>
  </si>
  <si>
    <t>4e trim</t>
  </si>
  <si>
    <t>Totaux Annuels</t>
  </si>
  <si>
    <t>Achats</t>
  </si>
  <si>
    <t>Stock immobilisé</t>
  </si>
  <si>
    <t>Frais généraux TVA6%</t>
  </si>
  <si>
    <t>Frais généraux TVA21%</t>
  </si>
  <si>
    <t>Solde trimestriel</t>
  </si>
  <si>
    <t>Bases (montants htva)</t>
  </si>
  <si>
    <t>Montants TVAC</t>
  </si>
  <si>
    <t>TVA AN 2</t>
  </si>
  <si>
    <t>TVA AN 3</t>
  </si>
  <si>
    <t>Crédit 1</t>
  </si>
  <si>
    <t>Année</t>
  </si>
  <si>
    <t>Capital</t>
  </si>
  <si>
    <t>Remb cap/an</t>
  </si>
  <si>
    <t>Interêts/an</t>
  </si>
  <si>
    <t>Mensualité</t>
  </si>
  <si>
    <t>Crédit 2</t>
  </si>
  <si>
    <t>Crédit 3</t>
  </si>
  <si>
    <t>Leasing (sur 4 ans)</t>
  </si>
  <si>
    <t>Montant</t>
  </si>
  <si>
    <t>capital remboursé</t>
  </si>
  <si>
    <t>intérêt / an</t>
  </si>
  <si>
    <t>Taux annuel</t>
  </si>
  <si>
    <t>Taux mensuel</t>
  </si>
  <si>
    <t xml:space="preserve">Durée (années)  </t>
  </si>
  <si>
    <t xml:space="preserve">Intérêts </t>
  </si>
  <si>
    <t>Mois</t>
  </si>
  <si>
    <t>Intérêts</t>
  </si>
  <si>
    <t>Amortissement</t>
  </si>
  <si>
    <t>Capital remboursé</t>
  </si>
  <si>
    <t>Solde restant dû</t>
  </si>
  <si>
    <t>Indemnités de remboursement</t>
  </si>
  <si>
    <t>Total remboursement anticipé</t>
  </si>
  <si>
    <t>TVA</t>
  </si>
  <si>
    <t>Prévision des ventes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</si>
  <si>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</si>
  <si>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</si>
  <si>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</si>
  <si>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</si>
  <si>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</si>
  <si>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</si>
  <si>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</si>
  <si>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</si>
  <si>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</si>
  <si>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</si>
  <si>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</si>
  <si>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</si>
  <si>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Codes des couts</t>
  </si>
  <si>
    <t>Type de couts</t>
  </si>
  <si>
    <t>Fixe / Variable</t>
  </si>
  <si>
    <t>Marchandises</t>
  </si>
  <si>
    <t>Variable</t>
  </si>
  <si>
    <t>Fixe</t>
  </si>
  <si>
    <t>Autres charges locatives</t>
  </si>
  <si>
    <t>Frais de transport</t>
  </si>
  <si>
    <t>Eau</t>
  </si>
  <si>
    <t>Frais de bureau, téléphone</t>
  </si>
  <si>
    <t>Frais de publicité</t>
  </si>
  <si>
    <t>Frais de sous traitance</t>
  </si>
  <si>
    <t>Frais de consultance</t>
  </si>
  <si>
    <t>Salaires (employés et gérants)</t>
  </si>
  <si>
    <t>Assurances sociales</t>
  </si>
  <si>
    <t>Assurances diverses</t>
  </si>
  <si>
    <t>Taxes diverses</t>
  </si>
  <si>
    <t>Frais divers</t>
  </si>
  <si>
    <t>Investissement - remboursement crédit</t>
  </si>
  <si>
    <t>Base</t>
  </si>
  <si>
    <t>Taux d'amortissement</t>
  </si>
  <si>
    <t>Date du début d'amortissement</t>
  </si>
  <si>
    <t>Frais de constitution amortissables</t>
  </si>
  <si>
    <t>Travaux d'aménagement</t>
  </si>
  <si>
    <t>Achat de matériel</t>
  </si>
  <si>
    <t>nourriture chevaux</t>
  </si>
  <si>
    <t>Maréchalferrant (2 chevaux)</t>
  </si>
  <si>
    <t>Véto, hostéo etc</t>
  </si>
  <si>
    <t>Petit matériel et autres (licol, set de pansage…)</t>
  </si>
  <si>
    <t>mise en prairie</t>
  </si>
  <si>
    <t>cocher</t>
  </si>
  <si>
    <t>PFI (6mois) tps plein</t>
  </si>
  <si>
    <t>déplacements jeep</t>
  </si>
  <si>
    <t>vêtement de travail</t>
  </si>
  <si>
    <t>empierrement parking écurie</t>
  </si>
  <si>
    <t>aménagement box</t>
  </si>
  <si>
    <t>carport</t>
  </si>
  <si>
    <t>2.3. etude de faisabilité</t>
  </si>
  <si>
    <t>4.5 matériel roulant (véhicule d'attelage)</t>
  </si>
  <si>
    <t>harnais</t>
  </si>
  <si>
    <r>
      <t xml:space="preserve">Entretiens-réparations </t>
    </r>
    <r>
      <rPr>
        <sz val="9"/>
        <color theme="9"/>
        <rFont val="Arial Unicode MS"/>
        <family val="2"/>
      </rPr>
      <t>VAN</t>
    </r>
  </si>
  <si>
    <t>Taxe circulation + mise en circulation VAN</t>
  </si>
  <si>
    <t>2x300 12x100</t>
  </si>
  <si>
    <t>Assurance RC Van</t>
  </si>
  <si>
    <t xml:space="preserve">Assurances rc chevaux </t>
  </si>
  <si>
    <t>Remboursement Leasing calèche</t>
  </si>
  <si>
    <t>chevaux</t>
  </si>
  <si>
    <t>aliments chevaux</t>
  </si>
  <si>
    <t>2.4. formation</t>
  </si>
  <si>
    <t>Art 60</t>
  </si>
  <si>
    <t>location calèche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</si>
  <si>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</si>
  <si>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</si>
  <si>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</si>
  <si>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</si>
  <si>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</si>
  <si>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</si>
  <si>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</si>
  <si>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</si>
  <si>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</si>
  <si>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</si>
  <si>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</si>
  <si>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</si>
  <si>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Mentors</t>
  </si>
  <si>
    <t>Mentor</t>
  </si>
  <si>
    <t>colliers</t>
  </si>
  <si>
    <t xml:space="preserve">van </t>
  </si>
  <si>
    <t xml:space="preserve">inscription secrétariat social </t>
  </si>
  <si>
    <t>Pension des cheveaux</t>
  </si>
  <si>
    <t>Coopérateurs</t>
  </si>
  <si>
    <t>Ventes - services</t>
  </si>
  <si>
    <t>equierelation/evenement</t>
  </si>
  <si>
    <t>Brosse et tondeuse</t>
  </si>
  <si>
    <t>Cheval+harnais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</si>
</sst>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&quot;F&quot;_-;\-* #,##0.00\ &quot;F&quot;_-;_-* &quot;-&quot;??\ &quot;F&quot;_-;_-@_-"/>
    <numFmt numFmtId="166" formatCode="_-* #,##0.00\ _F_-;\-* #,##0.00\ _F_-;_-* &quot;-&quot;??\ _F_-;_-@_-"/>
    <numFmt numFmtId="167" formatCode="_-* #,##0\ _F_-;\-* #,##0\ _F_-;_-* &quot;-&quot;??\ _F_-;_-@_-"/>
    <numFmt numFmtId="168" formatCode="0.0"/>
    <numFmt numFmtId="169" formatCode="0.0%"/>
    <numFmt numFmtId="170" formatCode="#,##0.00\ &quot;€&quot;"/>
    <numFmt numFmtId="171" formatCode="0.00000"/>
    <numFmt numFmtId="172" formatCode="#,##0\ &quot;FB&quot;"/>
    <numFmt numFmtId="173" formatCode="0.0000%"/>
    <numFmt numFmtId="174" formatCode="#,##0.00000"/>
    <numFmt numFmtId="175" formatCode="#,##0.00\ &quot;FB&quot;"/>
    <numFmt numFmtId="176" formatCode="_ [$€-80C]\ * #,##0.00_ ;_ [$€-80C]\ * \-#,##0.00_ ;_ [$€-80C]\ * &quot;-&quot;??_ ;_ @_ "/>
    <numFmt numFmtId="177" formatCode="#,##0\ [$€-1];[Red]\-#,##0\ [$€-1]"/>
  </numFmts>
  <fonts count="5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Unicode MS"/>
      <family val="2"/>
    </font>
    <font>
      <b/>
      <i/>
      <sz val="9"/>
      <name val="Arial Unicode MS"/>
      <family val="2"/>
    </font>
    <font>
      <i/>
      <sz val="8"/>
      <name val="Arial Unicode MS"/>
      <family val="2"/>
    </font>
    <font>
      <i/>
      <sz val="9"/>
      <name val="Arial Unicode MS"/>
      <family val="2"/>
    </font>
    <font>
      <b/>
      <sz val="9"/>
      <name val="Arial Unicode MS"/>
      <family val="2"/>
    </font>
    <font>
      <b/>
      <sz val="8"/>
      <name val="Arial Unicode MS"/>
      <family val="2"/>
    </font>
    <font>
      <b/>
      <i/>
      <sz val="8"/>
      <name val="Arial Unicode MS"/>
      <family val="2"/>
    </font>
    <font>
      <sz val="9"/>
      <name val="Arial Unicode MS"/>
      <family val="2"/>
    </font>
    <font>
      <b/>
      <u/>
      <sz val="9"/>
      <name val="Arial Unicode MS"/>
      <family val="2"/>
    </font>
    <font>
      <b/>
      <u val="singleAccounting"/>
      <sz val="9"/>
      <name val="Arial Unicode MS"/>
      <family val="2"/>
    </font>
    <font>
      <b/>
      <sz val="9"/>
      <color indexed="9"/>
      <name val="Arial Unicode MS"/>
      <family val="2"/>
    </font>
    <font>
      <b/>
      <sz val="8"/>
      <color indexed="12"/>
      <name val="Arial Unicode MS"/>
      <family val="2"/>
    </font>
    <font>
      <b/>
      <sz val="11"/>
      <name val="Arial Unicode MS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Unicode MS"/>
      <family val="2"/>
    </font>
    <font>
      <sz val="8"/>
      <color indexed="43"/>
      <name val="Arial Unicode MS"/>
      <family val="2"/>
    </font>
    <font>
      <sz val="8"/>
      <color indexed="12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sz val="10"/>
      <color indexed="40"/>
      <name val="Arial"/>
      <family val="2"/>
    </font>
    <font>
      <i/>
      <sz val="10"/>
      <name val="Arial Unicode MS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Trebuchet MS"/>
      <family val="2"/>
    </font>
    <font>
      <b/>
      <sz val="9"/>
      <color theme="0"/>
      <name val="Arial Unicode MS"/>
      <family val="2"/>
    </font>
    <font>
      <sz val="10"/>
      <color theme="0"/>
      <name val="Arial"/>
      <family val="2"/>
    </font>
    <font>
      <sz val="9"/>
      <color theme="0"/>
      <name val="Arial Unicode MS"/>
      <family val="2"/>
    </font>
    <font>
      <sz val="8"/>
      <color theme="0"/>
      <name val="Arial Unicode MS"/>
      <family val="2"/>
    </font>
    <font>
      <sz val="9"/>
      <color theme="1"/>
      <name val="Arial Unicode MS"/>
      <family val="2"/>
    </font>
    <font>
      <sz val="10"/>
      <color rgb="FF92D050"/>
      <name val="Arial"/>
      <family val="2"/>
    </font>
    <font>
      <b/>
      <sz val="12"/>
      <color theme="0"/>
      <name val="Trebuchet MS"/>
      <family val="2"/>
    </font>
    <font>
      <b/>
      <sz val="8"/>
      <color theme="0"/>
      <name val="Arial Unicode MS"/>
      <family val="2"/>
    </font>
    <font>
      <b/>
      <sz val="10"/>
      <color theme="0"/>
      <name val="Arial"/>
      <family val="2"/>
    </font>
    <font>
      <b/>
      <sz val="10"/>
      <name val="Arial Unicode MS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9"/>
      <color theme="10"/>
      <name val="Arial"/>
      <family val="2"/>
    </font>
    <font>
      <b/>
      <sz val="9"/>
      <name val="Arial"/>
      <family val="2"/>
    </font>
    <font>
      <sz val="9"/>
      <color rgb="FF212121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9"/>
      <color theme="9"/>
      <name val="Arial Unicode MS"/>
      <family val="2"/>
    </font>
    <font>
      <sz val="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lightTrellis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62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rgb="FF00B050"/>
      </left>
      <right style="thin">
        <color indexed="64"/>
      </right>
      <top style="medium">
        <color rgb="FF00B050"/>
      </top>
      <bottom style="thin">
        <color indexed="64"/>
      </bottom>
      <diagonal/>
    </border>
    <border>
      <left style="thin">
        <color indexed="64"/>
      </left>
      <right style="medium">
        <color rgb="FF00B050"/>
      </right>
      <top style="medium">
        <color rgb="FF00B050"/>
      </top>
      <bottom style="thin">
        <color indexed="64"/>
      </bottom>
      <diagonal/>
    </border>
    <border>
      <left style="medium">
        <color rgb="FF00B050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rgb="FF00B050"/>
      </right>
      <top style="thin">
        <color indexed="64"/>
      </top>
      <bottom/>
      <diagonal/>
    </border>
    <border>
      <left style="medium">
        <color rgb="FF00B050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rgb="FF00B050"/>
      </right>
      <top/>
      <bottom/>
      <diagonal/>
    </border>
    <border>
      <left style="medium">
        <color rgb="FF00B050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00B050"/>
      </left>
      <right/>
      <top style="dotted">
        <color indexed="64"/>
      </top>
      <bottom style="dotted">
        <color indexed="64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</borders>
  <cellStyleXfs count="19">
    <xf numFmtId="0" fontId="0" fillId="0" borderId="0"/>
    <xf numFmtId="4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33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6" fillId="0" borderId="0"/>
    <xf numFmtId="0" fontId="34" fillId="0" borderId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0" fontId="21" fillId="0" borderId="0"/>
    <xf numFmtId="0" fontId="1" fillId="0" borderId="0"/>
    <xf numFmtId="0" fontId="51" fillId="19" borderId="0" applyNumberFormat="0" applyBorder="0" applyAlignment="0" applyProtection="0"/>
    <xf numFmtId="16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0" fontId="2" fillId="0" borderId="0"/>
    <xf numFmtId="9" fontId="50" fillId="0" borderId="0" applyFont="0" applyFill="0" applyBorder="0" applyAlignment="0" applyProtection="0"/>
  </cellStyleXfs>
  <cellXfs count="699">
    <xf numFmtId="0" fontId="0" fillId="0" borderId="0" xfId="0"/>
    <xf numFmtId="166" fontId="3" fillId="0" borderId="1" xfId="2" applyFont="1" applyBorder="1"/>
    <xf numFmtId="166" fontId="4" fillId="0" borderId="2" xfId="2" applyFont="1" applyBorder="1"/>
    <xf numFmtId="166" fontId="6" fillId="0" borderId="0" xfId="2" applyFont="1"/>
    <xf numFmtId="166" fontId="6" fillId="0" borderId="1" xfId="2" applyFont="1" applyBorder="1"/>
    <xf numFmtId="166" fontId="6" fillId="0" borderId="0" xfId="2" applyFont="1" applyBorder="1"/>
    <xf numFmtId="166" fontId="10" fillId="0" borderId="0" xfId="2" applyFont="1" applyBorder="1"/>
    <xf numFmtId="166" fontId="7" fillId="0" borderId="0" xfId="2" applyFont="1" applyBorder="1"/>
    <xf numFmtId="166" fontId="4" fillId="0" borderId="3" xfId="2" applyFont="1" applyBorder="1"/>
    <xf numFmtId="166" fontId="3" fillId="0" borderId="0" xfId="2" applyFont="1" applyBorder="1" applyAlignment="1">
      <alignment horizontal="center"/>
    </xf>
    <xf numFmtId="166" fontId="3" fillId="0" borderId="0" xfId="2" applyFont="1" applyBorder="1"/>
    <xf numFmtId="166" fontId="8" fillId="0" borderId="0" xfId="2" applyFont="1" applyBorder="1"/>
    <xf numFmtId="166" fontId="10" fillId="0" borderId="4" xfId="2" applyFont="1" applyBorder="1"/>
    <xf numFmtId="166" fontId="10" fillId="0" borderId="0" xfId="2" applyFont="1"/>
    <xf numFmtId="166" fontId="10" fillId="0" borderId="1" xfId="2" applyFont="1" applyBorder="1"/>
    <xf numFmtId="166" fontId="3" fillId="0" borderId="0" xfId="2" applyFont="1"/>
    <xf numFmtId="166" fontId="7" fillId="0" borderId="5" xfId="2" applyFont="1" applyBorder="1"/>
    <xf numFmtId="166" fontId="7" fillId="0" borderId="6" xfId="2" applyFont="1" applyBorder="1"/>
    <xf numFmtId="166" fontId="10" fillId="0" borderId="7" xfId="2" applyFont="1" applyBorder="1"/>
    <xf numFmtId="166" fontId="10" fillId="0" borderId="8" xfId="2" applyFont="1" applyBorder="1"/>
    <xf numFmtId="166" fontId="7" fillId="0" borderId="9" xfId="2" applyFont="1" applyBorder="1"/>
    <xf numFmtId="166" fontId="7" fillId="0" borderId="0" xfId="2" applyFont="1"/>
    <xf numFmtId="166" fontId="4" fillId="0" borderId="0" xfId="2" applyFont="1" applyBorder="1"/>
    <xf numFmtId="166" fontId="4" fillId="0" borderId="6" xfId="2" applyFont="1" applyBorder="1"/>
    <xf numFmtId="166" fontId="4" fillId="0" borderId="10" xfId="2" applyFont="1" applyBorder="1"/>
    <xf numFmtId="166" fontId="7" fillId="0" borderId="0" xfId="2" applyFont="1" applyAlignment="1">
      <alignment horizontal="center"/>
    </xf>
    <xf numFmtId="166" fontId="7" fillId="0" borderId="1" xfId="2" applyFont="1" applyBorder="1"/>
    <xf numFmtId="166" fontId="4" fillId="0" borderId="7" xfId="2" applyFont="1" applyBorder="1"/>
    <xf numFmtId="166" fontId="10" fillId="0" borderId="7" xfId="2" applyFont="1" applyBorder="1" applyAlignment="1">
      <alignment horizontal="right" indent="1"/>
    </xf>
    <xf numFmtId="166" fontId="10" fillId="0" borderId="1" xfId="2" applyFont="1" applyBorder="1" applyAlignment="1">
      <alignment horizontal="right" indent="1"/>
    </xf>
    <xf numFmtId="166" fontId="7" fillId="0" borderId="1" xfId="2" applyFont="1" applyBorder="1" applyAlignment="1">
      <alignment horizontal="right" indent="1"/>
    </xf>
    <xf numFmtId="166" fontId="10" fillId="0" borderId="0" xfId="2" applyFont="1" applyFill="1" applyBorder="1"/>
    <xf numFmtId="166" fontId="4" fillId="0" borderId="11" xfId="2" applyFont="1" applyBorder="1" applyAlignment="1">
      <alignment horizontal="right" indent="1"/>
    </xf>
    <xf numFmtId="166" fontId="10" fillId="0" borderId="1" xfId="2" applyFont="1" applyBorder="1" applyAlignment="1">
      <alignment horizontal="left"/>
    </xf>
    <xf numFmtId="166" fontId="3" fillId="0" borderId="0" xfId="2" applyFont="1" applyFill="1" applyAlignment="1">
      <alignment horizontal="left" indent="1"/>
    </xf>
    <xf numFmtId="166" fontId="7" fillId="0" borderId="6" xfId="2" applyFont="1" applyFill="1" applyBorder="1"/>
    <xf numFmtId="9" fontId="8" fillId="0" borderId="0" xfId="8" applyFont="1" applyBorder="1"/>
    <xf numFmtId="166" fontId="5" fillId="0" borderId="0" xfId="2" applyFont="1" applyFill="1" applyBorder="1"/>
    <xf numFmtId="170" fontId="0" fillId="0" borderId="0" xfId="0" applyNumberFormat="1" applyFill="1"/>
    <xf numFmtId="170" fontId="0" fillId="0" borderId="0" xfId="0" applyNumberFormat="1"/>
    <xf numFmtId="0" fontId="16" fillId="0" borderId="0" xfId="0" applyFont="1" applyAlignment="1">
      <alignment horizontal="center"/>
    </xf>
    <xf numFmtId="173" fontId="0" fillId="0" borderId="0" xfId="8" applyNumberFormat="1" applyFont="1"/>
    <xf numFmtId="0" fontId="16" fillId="0" borderId="0" xfId="0" quotePrefix="1" applyFont="1" applyAlignment="1">
      <alignment horizontal="center"/>
    </xf>
    <xf numFmtId="0" fontId="0" fillId="0" borderId="0" xfId="0" applyNumberFormat="1" applyAlignment="1">
      <alignment horizontal="center"/>
    </xf>
    <xf numFmtId="0" fontId="16" fillId="0" borderId="0" xfId="0" applyFont="1" applyFill="1" applyAlignment="1">
      <alignment horizontal="center"/>
    </xf>
    <xf numFmtId="172" fontId="16" fillId="0" borderId="0" xfId="0" applyNumberFormat="1" applyFont="1" applyFill="1"/>
    <xf numFmtId="174" fontId="0" fillId="0" borderId="0" xfId="0" applyNumberFormat="1"/>
    <xf numFmtId="172" fontId="0" fillId="0" borderId="0" xfId="0" applyNumberFormat="1"/>
    <xf numFmtId="175" fontId="0" fillId="0" borderId="0" xfId="0" applyNumberFormat="1"/>
    <xf numFmtId="0" fontId="0" fillId="0" borderId="0" xfId="0" quotePrefix="1" applyAlignment="1">
      <alignment horizontal="left"/>
    </xf>
    <xf numFmtId="0" fontId="16" fillId="0" borderId="12" xfId="0" applyFont="1" applyBorder="1" applyAlignment="1">
      <alignment horizontal="center" vertical="center"/>
    </xf>
    <xf numFmtId="175" fontId="16" fillId="0" borderId="13" xfId="0" applyNumberFormat="1" applyFont="1" applyBorder="1" applyAlignment="1">
      <alignment horizontal="center" vertical="center"/>
    </xf>
    <xf numFmtId="0" fontId="16" fillId="0" borderId="13" xfId="0" quotePrefix="1" applyFont="1" applyBorder="1" applyAlignment="1">
      <alignment horizontal="center" vertical="center"/>
    </xf>
    <xf numFmtId="0" fontId="16" fillId="0" borderId="13" xfId="0" quotePrefix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170" fontId="0" fillId="0" borderId="4" xfId="0" applyNumberFormat="1" applyBorder="1"/>
    <xf numFmtId="170" fontId="0" fillId="0" borderId="4" xfId="0" quotePrefix="1" applyNumberFormat="1" applyBorder="1" applyAlignment="1">
      <alignment horizontal="left"/>
    </xf>
    <xf numFmtId="170" fontId="0" fillId="0" borderId="15" xfId="0" applyNumberFormat="1" applyBorder="1"/>
    <xf numFmtId="166" fontId="10" fillId="0" borderId="8" xfId="2" applyFont="1" applyFill="1" applyBorder="1"/>
    <xf numFmtId="166" fontId="12" fillId="0" borderId="8" xfId="2" applyFont="1" applyFill="1" applyBorder="1"/>
    <xf numFmtId="166" fontId="10" fillId="0" borderId="1" xfId="2" applyFont="1" applyFill="1" applyBorder="1"/>
    <xf numFmtId="170" fontId="0" fillId="0" borderId="4" xfId="0" applyNumberFormat="1" applyFill="1" applyBorder="1"/>
    <xf numFmtId="173" fontId="0" fillId="0" borderId="0" xfId="8" applyNumberFormat="1" applyFont="1" applyFill="1"/>
    <xf numFmtId="170" fontId="16" fillId="0" borderId="0" xfId="0" applyNumberFormat="1" applyFont="1" applyFill="1"/>
    <xf numFmtId="166" fontId="18" fillId="0" borderId="7" xfId="2" applyFont="1" applyFill="1" applyBorder="1"/>
    <xf numFmtId="173" fontId="0" fillId="0" borderId="2" xfId="0" applyNumberFormat="1" applyBorder="1"/>
    <xf numFmtId="166" fontId="4" fillId="0" borderId="1" xfId="2" applyFont="1" applyBorder="1"/>
    <xf numFmtId="166" fontId="10" fillId="0" borderId="2" xfId="2" applyFont="1" applyBorder="1"/>
    <xf numFmtId="166" fontId="6" fillId="0" borderId="2" xfId="2" applyFont="1" applyBorder="1"/>
    <xf numFmtId="166" fontId="7" fillId="0" borderId="16" xfId="2" applyFont="1" applyFill="1" applyBorder="1"/>
    <xf numFmtId="0" fontId="10" fillId="0" borderId="7" xfId="2" applyNumberFormat="1" applyFont="1" applyBorder="1" applyAlignment="1">
      <alignment horizontal="center"/>
    </xf>
    <xf numFmtId="166" fontId="10" fillId="0" borderId="0" xfId="2" applyFont="1" applyBorder="1" applyAlignment="1"/>
    <xf numFmtId="166" fontId="4" fillId="0" borderId="16" xfId="2" applyFont="1" applyBorder="1"/>
    <xf numFmtId="166" fontId="7" fillId="0" borderId="7" xfId="2" applyFont="1" applyBorder="1"/>
    <xf numFmtId="172" fontId="0" fillId="0" borderId="16" xfId="0" applyNumberFormat="1" applyBorder="1" applyAlignment="1">
      <alignment horizontal="center"/>
    </xf>
    <xf numFmtId="0" fontId="0" fillId="0" borderId="3" xfId="0" applyBorder="1"/>
    <xf numFmtId="0" fontId="0" fillId="0" borderId="7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166" fontId="6" fillId="0" borderId="3" xfId="2" applyFont="1" applyBorder="1"/>
    <xf numFmtId="0" fontId="23" fillId="0" borderId="0" xfId="0" applyFont="1"/>
    <xf numFmtId="0" fontId="21" fillId="0" borderId="0" xfId="0" applyFont="1"/>
    <xf numFmtId="0" fontId="21" fillId="0" borderId="0" xfId="0" applyFont="1" applyFill="1"/>
    <xf numFmtId="166" fontId="7" fillId="0" borderId="5" xfId="2" applyFont="1" applyFill="1" applyBorder="1"/>
    <xf numFmtId="166" fontId="7" fillId="0" borderId="0" xfId="2" applyFont="1" applyFill="1" applyBorder="1"/>
    <xf numFmtId="166" fontId="10" fillId="0" borderId="7" xfId="2" applyFont="1" applyFill="1" applyBorder="1"/>
    <xf numFmtId="166" fontId="7" fillId="0" borderId="10" xfId="2" applyFont="1" applyFill="1" applyBorder="1"/>
    <xf numFmtId="166" fontId="10" fillId="0" borderId="0" xfId="2" applyFont="1" applyFill="1"/>
    <xf numFmtId="166" fontId="10" fillId="0" borderId="7" xfId="2" applyFont="1" applyFill="1" applyBorder="1" applyAlignment="1">
      <alignment horizontal="left" vertical="top" wrapText="1"/>
    </xf>
    <xf numFmtId="0" fontId="22" fillId="0" borderId="0" xfId="0" applyFont="1" applyFill="1" applyBorder="1"/>
    <xf numFmtId="166" fontId="5" fillId="0" borderId="16" xfId="2" applyFont="1" applyFill="1" applyBorder="1"/>
    <xf numFmtId="166" fontId="10" fillId="0" borderId="2" xfId="2" applyFont="1" applyFill="1" applyBorder="1"/>
    <xf numFmtId="166" fontId="10" fillId="0" borderId="16" xfId="2" applyFont="1" applyFill="1" applyBorder="1"/>
    <xf numFmtId="166" fontId="10" fillId="0" borderId="3" xfId="2" applyFont="1" applyFill="1" applyBorder="1"/>
    <xf numFmtId="166" fontId="10" fillId="0" borderId="18" xfId="2" applyFont="1" applyFill="1" applyBorder="1"/>
    <xf numFmtId="166" fontId="7" fillId="0" borderId="19" xfId="2" applyFont="1" applyFill="1" applyBorder="1"/>
    <xf numFmtId="171" fontId="24" fillId="2" borderId="0" xfId="0" applyNumberFormat="1" applyFont="1" applyFill="1"/>
    <xf numFmtId="166" fontId="3" fillId="0" borderId="0" xfId="2" applyFont="1" applyFill="1" applyBorder="1" applyAlignment="1">
      <alignment horizontal="left" indent="1"/>
    </xf>
    <xf numFmtId="173" fontId="2" fillId="0" borderId="0" xfId="8" applyNumberFormat="1"/>
    <xf numFmtId="173" fontId="2" fillId="0" borderId="0" xfId="8" applyNumberFormat="1" applyFont="1" applyFill="1"/>
    <xf numFmtId="10" fontId="7" fillId="0" borderId="0" xfId="2" applyNumberFormat="1" applyFont="1" applyBorder="1"/>
    <xf numFmtId="166" fontId="3" fillId="0" borderId="0" xfId="2" applyFont="1" applyFill="1" applyBorder="1" applyAlignment="1" applyProtection="1">
      <alignment horizontal="left" indent="1"/>
      <protection locked="0"/>
    </xf>
    <xf numFmtId="166" fontId="3" fillId="0" borderId="1" xfId="2" applyFont="1" applyBorder="1" applyProtection="1">
      <protection locked="0"/>
    </xf>
    <xf numFmtId="166" fontId="8" fillId="0" borderId="1" xfId="2" applyFont="1" applyBorder="1" applyAlignment="1">
      <alignment horizontal="right" indent="1"/>
    </xf>
    <xf numFmtId="166" fontId="7" fillId="0" borderId="20" xfId="2" applyFont="1" applyBorder="1"/>
    <xf numFmtId="166" fontId="7" fillId="0" borderId="21" xfId="2" applyFont="1" applyBorder="1" applyAlignment="1">
      <alignment horizontal="right" indent="1"/>
    </xf>
    <xf numFmtId="166" fontId="10" fillId="0" borderId="20" xfId="2" applyFont="1" applyBorder="1"/>
    <xf numFmtId="166" fontId="4" fillId="0" borderId="20" xfId="2" applyFont="1" applyBorder="1"/>
    <xf numFmtId="166" fontId="4" fillId="0" borderId="1" xfId="2" applyFont="1" applyBorder="1" applyAlignment="1">
      <alignment horizontal="right" indent="1"/>
    </xf>
    <xf numFmtId="166" fontId="10" fillId="0" borderId="0" xfId="2" applyFont="1" applyFill="1" applyBorder="1" applyProtection="1">
      <protection locked="0"/>
    </xf>
    <xf numFmtId="166" fontId="7" fillId="0" borderId="22" xfId="2" applyFont="1" applyBorder="1" applyAlignment="1">
      <alignment horizontal="right" indent="1"/>
    </xf>
    <xf numFmtId="0" fontId="0" fillId="0" borderId="23" xfId="0" applyNumberForma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right"/>
    </xf>
    <xf numFmtId="9" fontId="0" fillId="0" borderId="4" xfId="0" applyNumberFormat="1" applyBorder="1"/>
    <xf numFmtId="9" fontId="0" fillId="0" borderId="24" xfId="0" applyNumberFormat="1" applyBorder="1"/>
    <xf numFmtId="0" fontId="0" fillId="0" borderId="24" xfId="0" applyBorder="1"/>
    <xf numFmtId="166" fontId="8" fillId="4" borderId="21" xfId="2" applyFont="1" applyFill="1" applyBorder="1"/>
    <xf numFmtId="166" fontId="8" fillId="5" borderId="6" xfId="2" applyFont="1" applyFill="1" applyBorder="1"/>
    <xf numFmtId="166" fontId="8" fillId="6" borderId="10" xfId="2" applyFont="1" applyFill="1" applyBorder="1"/>
    <xf numFmtId="166" fontId="4" fillId="6" borderId="12" xfId="2" applyFont="1" applyFill="1" applyBorder="1"/>
    <xf numFmtId="166" fontId="4" fillId="6" borderId="26" xfId="2" applyFont="1" applyFill="1" applyBorder="1"/>
    <xf numFmtId="166" fontId="4" fillId="6" borderId="14" xfId="2" applyFont="1" applyFill="1" applyBorder="1"/>
    <xf numFmtId="166" fontId="3" fillId="4" borderId="21" xfId="2" applyFont="1" applyFill="1" applyBorder="1"/>
    <xf numFmtId="166" fontId="4" fillId="5" borderId="23" xfId="2" applyFont="1" applyFill="1" applyBorder="1"/>
    <xf numFmtId="166" fontId="8" fillId="5" borderId="15" xfId="2" applyFont="1" applyFill="1" applyBorder="1"/>
    <xf numFmtId="166" fontId="4" fillId="6" borderId="25" xfId="2" applyFont="1" applyFill="1" applyBorder="1"/>
    <xf numFmtId="166" fontId="8" fillId="6" borderId="27" xfId="2" applyFont="1" applyFill="1" applyBorder="1"/>
    <xf numFmtId="166" fontId="3" fillId="4" borderId="28" xfId="2" applyFont="1" applyFill="1" applyBorder="1"/>
    <xf numFmtId="166" fontId="35" fillId="7" borderId="29" xfId="2" applyFont="1" applyFill="1" applyBorder="1" applyAlignment="1">
      <alignment horizontal="right" indent="1"/>
    </xf>
    <xf numFmtId="166" fontId="8" fillId="0" borderId="0" xfId="2" applyFont="1" applyFill="1" applyBorder="1" applyAlignment="1">
      <alignment horizontal="left" indent="1"/>
    </xf>
    <xf numFmtId="166" fontId="7" fillId="0" borderId="0" xfId="2" applyFont="1" applyFill="1" applyBorder="1" applyAlignment="1">
      <alignment horizontal="center"/>
    </xf>
    <xf numFmtId="166" fontId="7" fillId="0" borderId="30" xfId="2" applyFont="1" applyFill="1" applyBorder="1" applyAlignment="1">
      <alignment horizontal="center"/>
    </xf>
    <xf numFmtId="166" fontId="10" fillId="0" borderId="0" xfId="2" applyFont="1" applyFill="1" applyBorder="1" applyAlignment="1">
      <alignment horizontal="center"/>
    </xf>
    <xf numFmtId="166" fontId="25" fillId="0" borderId="0" xfId="2" applyFont="1" applyFill="1" applyBorder="1" applyAlignment="1">
      <alignment horizontal="left" indent="1"/>
    </xf>
    <xf numFmtId="166" fontId="5" fillId="0" borderId="0" xfId="2" applyFont="1" applyFill="1" applyBorder="1" applyAlignment="1">
      <alignment horizontal="left" indent="1"/>
    </xf>
    <xf numFmtId="166" fontId="6" fillId="0" borderId="0" xfId="2" applyFont="1" applyFill="1" applyBorder="1"/>
    <xf numFmtId="166" fontId="9" fillId="0" borderId="0" xfId="2" applyFont="1" applyFill="1" applyBorder="1" applyAlignment="1">
      <alignment horizontal="left" indent="1"/>
    </xf>
    <xf numFmtId="166" fontId="4" fillId="0" borderId="0" xfId="2" applyFont="1" applyFill="1" applyBorder="1"/>
    <xf numFmtId="166" fontId="10" fillId="8" borderId="1" xfId="2" applyFont="1" applyFill="1" applyBorder="1" applyAlignment="1">
      <alignment horizontal="right" indent="1"/>
    </xf>
    <xf numFmtId="166" fontId="10" fillId="8" borderId="31" xfId="2" applyFont="1" applyFill="1" applyBorder="1" applyAlignment="1">
      <alignment horizontal="right" indent="1"/>
    </xf>
    <xf numFmtId="166" fontId="10" fillId="8" borderId="32" xfId="2" applyFont="1" applyFill="1" applyBorder="1" applyProtection="1">
      <protection locked="0"/>
    </xf>
    <xf numFmtId="166" fontId="10" fillId="8" borderId="1" xfId="2" applyFont="1" applyFill="1" applyBorder="1" applyAlignment="1" applyProtection="1">
      <alignment horizontal="right" indent="1"/>
      <protection locked="0"/>
    </xf>
    <xf numFmtId="166" fontId="11" fillId="9" borderId="7" xfId="2" applyFont="1" applyFill="1" applyBorder="1"/>
    <xf numFmtId="166" fontId="11" fillId="9" borderId="0" xfId="2" applyFont="1" applyFill="1" applyBorder="1"/>
    <xf numFmtId="166" fontId="7" fillId="5" borderId="5" xfId="2" applyFont="1" applyFill="1" applyBorder="1"/>
    <xf numFmtId="166" fontId="7" fillId="5" borderId="9" xfId="2" applyFont="1" applyFill="1" applyBorder="1"/>
    <xf numFmtId="166" fontId="7" fillId="5" borderId="6" xfId="2" applyFont="1" applyFill="1" applyBorder="1"/>
    <xf numFmtId="166" fontId="7" fillId="10" borderId="4" xfId="2" applyFont="1" applyFill="1" applyBorder="1"/>
    <xf numFmtId="0" fontId="23" fillId="0" borderId="4" xfId="6" applyFont="1" applyBorder="1"/>
    <xf numFmtId="0" fontId="26" fillId="0" borderId="0" xfId="6"/>
    <xf numFmtId="0" fontId="16" fillId="0" borderId="24" xfId="6" applyFont="1" applyBorder="1"/>
    <xf numFmtId="176" fontId="26" fillId="11" borderId="18" xfId="6" applyNumberFormat="1" applyFill="1" applyBorder="1"/>
    <xf numFmtId="0" fontId="27" fillId="11" borderId="24" xfId="6" applyFont="1" applyFill="1" applyBorder="1"/>
    <xf numFmtId="0" fontId="26" fillId="11" borderId="17" xfId="6" applyFill="1" applyBorder="1"/>
    <xf numFmtId="0" fontId="26" fillId="0" borderId="0" xfId="6" applyAlignment="1">
      <alignment horizontal="left" vertical="center" wrapText="1" shrinkToFit="1"/>
    </xf>
    <xf numFmtId="0" fontId="16" fillId="9" borderId="4" xfId="6" applyFont="1" applyFill="1" applyBorder="1" applyAlignment="1">
      <alignment horizontal="left" vertical="center" wrapText="1" shrinkToFit="1"/>
    </xf>
    <xf numFmtId="0" fontId="16" fillId="9" borderId="4" xfId="6" applyFont="1" applyFill="1" applyBorder="1" applyAlignment="1">
      <alignment horizontal="center" vertical="center" wrapText="1" shrinkToFit="1"/>
    </xf>
    <xf numFmtId="0" fontId="26" fillId="11" borderId="18" xfId="6" applyFill="1" applyBorder="1"/>
    <xf numFmtId="176" fontId="26" fillId="8" borderId="24" xfId="6" applyNumberFormat="1" applyFill="1" applyBorder="1"/>
    <xf numFmtId="176" fontId="26" fillId="8" borderId="4" xfId="6" applyNumberFormat="1" applyFill="1" applyBorder="1"/>
    <xf numFmtId="166" fontId="3" fillId="11" borderId="4" xfId="2" applyFont="1" applyFill="1" applyBorder="1" applyProtection="1">
      <protection locked="0"/>
    </xf>
    <xf numFmtId="166" fontId="3" fillId="8" borderId="4" xfId="2" applyFont="1" applyFill="1" applyBorder="1"/>
    <xf numFmtId="166" fontId="3" fillId="8" borderId="4" xfId="2" applyFont="1" applyFill="1" applyBorder="1" applyProtection="1">
      <protection locked="0"/>
    </xf>
    <xf numFmtId="166" fontId="9" fillId="0" borderId="0" xfId="3" applyFont="1" applyBorder="1"/>
    <xf numFmtId="166" fontId="3" fillId="0" borderId="0" xfId="3" applyFont="1"/>
    <xf numFmtId="166" fontId="8" fillId="0" borderId="0" xfId="3" applyFont="1" applyBorder="1"/>
    <xf numFmtId="0" fontId="26" fillId="0" borderId="0" xfId="6" applyBorder="1"/>
    <xf numFmtId="3" fontId="26" fillId="0" borderId="0" xfId="6" applyNumberFormat="1" applyBorder="1"/>
    <xf numFmtId="166" fontId="8" fillId="0" borderId="0" xfId="3" applyFont="1" applyFill="1" applyBorder="1" applyAlignment="1">
      <alignment horizontal="left"/>
    </xf>
    <xf numFmtId="166" fontId="3" fillId="0" borderId="0" xfId="3" applyFont="1" applyFill="1" applyBorder="1" applyAlignment="1">
      <alignment horizontal="center"/>
    </xf>
    <xf numFmtId="166" fontId="8" fillId="0" borderId="5" xfId="3" applyFont="1" applyBorder="1" applyAlignment="1">
      <alignment horizontal="center"/>
    </xf>
    <xf numFmtId="166" fontId="5" fillId="0" borderId="4" xfId="3" applyFont="1" applyBorder="1" applyAlignment="1">
      <alignment horizontal="center" wrapText="1"/>
    </xf>
    <xf numFmtId="166" fontId="5" fillId="0" borderId="4" xfId="3" applyFont="1" applyBorder="1" applyAlignment="1">
      <alignment horizontal="center"/>
    </xf>
    <xf numFmtId="166" fontId="5" fillId="0" borderId="13" xfId="3" applyFont="1" applyBorder="1"/>
    <xf numFmtId="166" fontId="3" fillId="0" borderId="33" xfId="3" applyFont="1" applyBorder="1" applyAlignment="1">
      <alignment vertical="top" wrapText="1"/>
    </xf>
    <xf numFmtId="166" fontId="8" fillId="9" borderId="34" xfId="3" applyFont="1" applyFill="1" applyBorder="1" applyAlignment="1">
      <alignment horizontal="center" wrapText="1"/>
    </xf>
    <xf numFmtId="166" fontId="8" fillId="9" borderId="26" xfId="3" applyFont="1" applyFill="1" applyBorder="1" applyAlignment="1">
      <alignment horizontal="center" wrapText="1"/>
    </xf>
    <xf numFmtId="166" fontId="8" fillId="9" borderId="14" xfId="3" applyFont="1" applyFill="1" applyBorder="1" applyAlignment="1">
      <alignment horizontal="center"/>
    </xf>
    <xf numFmtId="166" fontId="8" fillId="0" borderId="35" xfId="3" applyFont="1" applyBorder="1" applyAlignment="1">
      <alignment horizontal="center"/>
    </xf>
    <xf numFmtId="166" fontId="8" fillId="0" borderId="21" xfId="3" applyFont="1" applyBorder="1" applyAlignment="1">
      <alignment horizontal="center"/>
    </xf>
    <xf numFmtId="166" fontId="5" fillId="0" borderId="1" xfId="3" applyFont="1" applyBorder="1"/>
    <xf numFmtId="166" fontId="9" fillId="0" borderId="1" xfId="3" applyFont="1" applyBorder="1"/>
    <xf numFmtId="166" fontId="5" fillId="0" borderId="0" xfId="3" applyFont="1" applyBorder="1"/>
    <xf numFmtId="166" fontId="5" fillId="0" borderId="21" xfId="3" applyFont="1" applyBorder="1" applyAlignment="1">
      <alignment horizontal="center"/>
    </xf>
    <xf numFmtId="166" fontId="8" fillId="0" borderId="35" xfId="3" applyFont="1" applyBorder="1" applyAlignment="1" applyProtection="1">
      <alignment horizontal="left"/>
      <protection locked="0"/>
    </xf>
    <xf numFmtId="170" fontId="17" fillId="11" borderId="4" xfId="6" applyNumberFormat="1" applyFont="1" applyFill="1" applyBorder="1" applyAlignment="1" applyProtection="1">
      <alignment horizontal="center"/>
      <protection locked="0"/>
    </xf>
    <xf numFmtId="2" fontId="8" fillId="8" borderId="4" xfId="3" applyNumberFormat="1" applyFont="1" applyFill="1" applyBorder="1"/>
    <xf numFmtId="169" fontId="8" fillId="8" borderId="4" xfId="3" applyNumberFormat="1" applyFont="1" applyFill="1" applyBorder="1"/>
    <xf numFmtId="167" fontId="8" fillId="11" borderId="15" xfId="3" applyNumberFormat="1" applyFont="1" applyFill="1" applyBorder="1" applyProtection="1">
      <protection locked="0"/>
    </xf>
    <xf numFmtId="167" fontId="5" fillId="8" borderId="4" xfId="3" applyNumberFormat="1" applyFont="1" applyFill="1" applyBorder="1" applyProtection="1">
      <protection locked="0"/>
    </xf>
    <xf numFmtId="167" fontId="5" fillId="8" borderId="15" xfId="3" applyNumberFormat="1" applyFont="1" applyFill="1" applyBorder="1" applyAlignment="1">
      <alignment horizontal="center"/>
    </xf>
    <xf numFmtId="166" fontId="5" fillId="0" borderId="0" xfId="3" applyFont="1"/>
    <xf numFmtId="166" fontId="3" fillId="0" borderId="0" xfId="3" applyFont="1" applyBorder="1"/>
    <xf numFmtId="166" fontId="3" fillId="0" borderId="35" xfId="3" applyFont="1" applyBorder="1" applyAlignment="1" applyProtection="1">
      <alignment horizontal="left"/>
      <protection locked="0"/>
    </xf>
    <xf numFmtId="166" fontId="3" fillId="0" borderId="1" xfId="3" applyFont="1" applyBorder="1"/>
    <xf numFmtId="166" fontId="3" fillId="0" borderId="24" xfId="3" applyFont="1" applyBorder="1" applyProtection="1">
      <protection locked="0"/>
    </xf>
    <xf numFmtId="166" fontId="3" fillId="0" borderId="24" xfId="3" applyFont="1" applyFill="1" applyBorder="1" applyProtection="1">
      <protection locked="0"/>
    </xf>
    <xf numFmtId="2" fontId="8" fillId="0" borderId="1" xfId="3" applyNumberFormat="1" applyFont="1" applyBorder="1"/>
    <xf numFmtId="169" fontId="8" fillId="0" borderId="1" xfId="3" applyNumberFormat="1" applyFont="1" applyBorder="1"/>
    <xf numFmtId="167" fontId="8" fillId="0" borderId="21" xfId="3" applyNumberFormat="1" applyFont="1" applyBorder="1" applyProtection="1">
      <protection locked="0"/>
    </xf>
    <xf numFmtId="167" fontId="5" fillId="0" borderId="35" xfId="3" applyNumberFormat="1" applyFont="1" applyBorder="1" applyProtection="1">
      <protection locked="0"/>
    </xf>
    <xf numFmtId="166" fontId="5" fillId="0" borderId="0" xfId="3" applyFont="1" applyBorder="1" applyProtection="1">
      <protection locked="0"/>
    </xf>
    <xf numFmtId="166" fontId="9" fillId="0" borderId="36" xfId="3" applyFont="1" applyBorder="1" applyAlignment="1">
      <alignment horizontal="right"/>
    </xf>
    <xf numFmtId="166" fontId="5" fillId="0" borderId="11" xfId="3" applyFont="1" applyFill="1" applyBorder="1"/>
    <xf numFmtId="166" fontId="5" fillId="0" borderId="37" xfId="3" applyFont="1" applyFill="1" applyBorder="1" applyAlignment="1">
      <alignment horizontal="center"/>
    </xf>
    <xf numFmtId="167" fontId="8" fillId="8" borderId="11" xfId="3" applyNumberFormat="1" applyFont="1" applyFill="1" applyBorder="1"/>
    <xf numFmtId="167" fontId="8" fillId="8" borderId="15" xfId="3" applyNumberFormat="1" applyFont="1" applyFill="1" applyBorder="1" applyAlignment="1">
      <alignment horizontal="center"/>
    </xf>
    <xf numFmtId="166" fontId="5" fillId="0" borderId="24" xfId="3" applyFont="1" applyFill="1" applyBorder="1"/>
    <xf numFmtId="167" fontId="8" fillId="8" borderId="37" xfId="3" applyNumberFormat="1" applyFont="1" applyFill="1" applyBorder="1" applyAlignment="1">
      <alignment horizontal="center"/>
    </xf>
    <xf numFmtId="166" fontId="5" fillId="0" borderId="38" xfId="3" applyFont="1" applyBorder="1" applyAlignment="1">
      <alignment horizontal="right"/>
    </xf>
    <xf numFmtId="166" fontId="5" fillId="0" borderId="1" xfId="3" applyFont="1" applyFill="1" applyBorder="1" applyAlignment="1">
      <alignment horizontal="right"/>
    </xf>
    <xf numFmtId="166" fontId="3" fillId="0" borderId="21" xfId="3" applyFont="1" applyFill="1" applyBorder="1" applyAlignment="1" applyProtection="1">
      <alignment horizontal="right"/>
      <protection locked="0"/>
    </xf>
    <xf numFmtId="167" fontId="3" fillId="8" borderId="38" xfId="3" applyNumberFormat="1" applyFont="1" applyFill="1" applyBorder="1" applyAlignment="1">
      <alignment horizontal="right"/>
    </xf>
    <xf numFmtId="166" fontId="5" fillId="0" borderId="0" xfId="3" applyFont="1" applyBorder="1" applyAlignment="1">
      <alignment horizontal="right"/>
    </xf>
    <xf numFmtId="166" fontId="5" fillId="0" borderId="39" xfId="3" applyFont="1" applyBorder="1" applyAlignment="1">
      <alignment horizontal="right"/>
    </xf>
    <xf numFmtId="166" fontId="5" fillId="0" borderId="40" xfId="3" applyFont="1" applyFill="1" applyBorder="1" applyAlignment="1">
      <alignment horizontal="right"/>
    </xf>
    <xf numFmtId="167" fontId="3" fillId="8" borderId="41" xfId="3" applyNumberFormat="1" applyFont="1" applyFill="1" applyBorder="1" applyAlignment="1">
      <alignment horizontal="right"/>
    </xf>
    <xf numFmtId="167" fontId="3" fillId="8" borderId="42" xfId="3" applyNumberFormat="1" applyFont="1" applyFill="1" applyBorder="1" applyAlignment="1">
      <alignment horizontal="center"/>
    </xf>
    <xf numFmtId="166" fontId="3" fillId="0" borderId="7" xfId="3" applyFont="1" applyBorder="1"/>
    <xf numFmtId="166" fontId="19" fillId="0" borderId="0" xfId="3" applyFont="1" applyFill="1" applyBorder="1"/>
    <xf numFmtId="166" fontId="3" fillId="0" borderId="8" xfId="3" applyFont="1" applyBorder="1"/>
    <xf numFmtId="166" fontId="8" fillId="0" borderId="34" xfId="3" applyFont="1" applyBorder="1" applyAlignment="1">
      <alignment horizontal="center"/>
    </xf>
    <xf numFmtId="166" fontId="3" fillId="0" borderId="14" xfId="9" applyNumberFormat="1" applyFont="1" applyBorder="1"/>
    <xf numFmtId="167" fontId="14" fillId="0" borderId="21" xfId="3" applyNumberFormat="1" applyFont="1" applyBorder="1"/>
    <xf numFmtId="167" fontId="8" fillId="8" borderId="15" xfId="3" applyNumberFormat="1" applyFont="1" applyFill="1" applyBorder="1" applyProtection="1">
      <protection locked="0"/>
    </xf>
    <xf numFmtId="166" fontId="3" fillId="0" borderId="35" xfId="3" applyFont="1" applyBorder="1" applyAlignment="1">
      <alignment horizontal="left"/>
    </xf>
    <xf numFmtId="170" fontId="3" fillId="8" borderId="4" xfId="3" applyNumberFormat="1" applyFont="1" applyFill="1" applyBorder="1"/>
    <xf numFmtId="9" fontId="8" fillId="8" borderId="4" xfId="3" applyNumberFormat="1" applyFont="1" applyFill="1" applyBorder="1"/>
    <xf numFmtId="170" fontId="3" fillId="0" borderId="1" xfId="3" applyNumberFormat="1" applyFont="1" applyFill="1" applyBorder="1"/>
    <xf numFmtId="2" fontId="8" fillId="0" borderId="1" xfId="3" applyNumberFormat="1" applyFont="1" applyFill="1" applyBorder="1"/>
    <xf numFmtId="9" fontId="8" fillId="0" borderId="1" xfId="3" applyNumberFormat="1" applyFont="1" applyFill="1" applyBorder="1"/>
    <xf numFmtId="167" fontId="8" fillId="0" borderId="21" xfId="3" applyNumberFormat="1" applyFont="1" applyFill="1" applyBorder="1" applyProtection="1">
      <protection locked="0"/>
    </xf>
    <xf numFmtId="166" fontId="3" fillId="0" borderId="35" xfId="3" applyFont="1" applyFill="1" applyBorder="1" applyProtection="1">
      <protection locked="0"/>
    </xf>
    <xf numFmtId="166" fontId="3" fillId="0" borderId="0" xfId="3" applyFont="1" applyFill="1" applyBorder="1" applyProtection="1">
      <protection locked="0"/>
    </xf>
    <xf numFmtId="166" fontId="3" fillId="0" borderId="21" xfId="3" applyFont="1" applyFill="1" applyBorder="1" applyAlignment="1">
      <alignment horizontal="center"/>
    </xf>
    <xf numFmtId="166" fontId="5" fillId="8" borderId="11" xfId="3" applyFont="1" applyFill="1" applyBorder="1"/>
    <xf numFmtId="167" fontId="8" fillId="8" borderId="36" xfId="3" applyNumberFormat="1" applyFont="1" applyFill="1" applyBorder="1"/>
    <xf numFmtId="167" fontId="8" fillId="8" borderId="4" xfId="3" applyNumberFormat="1" applyFont="1" applyFill="1" applyBorder="1"/>
    <xf numFmtId="166" fontId="5" fillId="0" borderId="21" xfId="3" applyFont="1" applyFill="1" applyBorder="1"/>
    <xf numFmtId="166" fontId="3" fillId="0" borderId="7" xfId="3" applyFont="1" applyFill="1" applyBorder="1" applyAlignment="1">
      <alignment horizontal="right"/>
    </xf>
    <xf numFmtId="167" fontId="3" fillId="8" borderId="43" xfId="3" applyNumberFormat="1" applyFont="1" applyFill="1" applyBorder="1" applyAlignment="1">
      <alignment horizontal="right"/>
    </xf>
    <xf numFmtId="167" fontId="3" fillId="8" borderId="4" xfId="3" applyNumberFormat="1" applyFont="1" applyFill="1" applyBorder="1" applyAlignment="1">
      <alignment horizontal="right"/>
    </xf>
    <xf numFmtId="166" fontId="5" fillId="0" borderId="28" xfId="3" applyFont="1" applyFill="1" applyBorder="1" applyAlignment="1">
      <alignment horizontal="right"/>
    </xf>
    <xf numFmtId="167" fontId="3" fillId="8" borderId="44" xfId="3" applyNumberFormat="1" applyFont="1" applyFill="1" applyBorder="1" applyAlignment="1">
      <alignment horizontal="right"/>
    </xf>
    <xf numFmtId="166" fontId="5" fillId="0" borderId="7" xfId="3" applyFont="1" applyBorder="1" applyAlignment="1">
      <alignment horizontal="right"/>
    </xf>
    <xf numFmtId="166" fontId="3" fillId="0" borderId="0" xfId="3" applyFont="1" applyBorder="1" applyAlignment="1">
      <alignment horizontal="right"/>
    </xf>
    <xf numFmtId="166" fontId="8" fillId="0" borderId="0" xfId="3" applyFont="1" applyBorder="1" applyAlignment="1">
      <alignment horizontal="right"/>
    </xf>
    <xf numFmtId="166" fontId="3" fillId="0" borderId="8" xfId="3" applyFont="1" applyBorder="1" applyAlignment="1">
      <alignment horizontal="center"/>
    </xf>
    <xf numFmtId="9" fontId="3" fillId="0" borderId="14" xfId="9" applyFont="1" applyBorder="1"/>
    <xf numFmtId="167" fontId="8" fillId="8" borderId="15" xfId="3" applyNumberFormat="1" applyFont="1" applyFill="1" applyBorder="1"/>
    <xf numFmtId="166" fontId="3" fillId="8" borderId="4" xfId="3" applyFont="1" applyFill="1" applyBorder="1"/>
    <xf numFmtId="168" fontId="5" fillId="0" borderId="0" xfId="3" applyNumberFormat="1" applyFont="1" applyBorder="1" applyAlignment="1">
      <alignment horizontal="right"/>
    </xf>
    <xf numFmtId="166" fontId="5" fillId="8" borderId="24" xfId="3" applyFont="1" applyFill="1" applyBorder="1"/>
    <xf numFmtId="166" fontId="5" fillId="0" borderId="27" xfId="3" applyFont="1" applyFill="1" applyBorder="1" applyAlignment="1">
      <alignment horizontal="center"/>
    </xf>
    <xf numFmtId="167" fontId="8" fillId="8" borderId="45" xfId="3" applyNumberFormat="1" applyFont="1" applyFill="1" applyBorder="1"/>
    <xf numFmtId="167" fontId="8" fillId="8" borderId="27" xfId="3" applyNumberFormat="1" applyFont="1" applyFill="1" applyBorder="1" applyAlignment="1">
      <alignment horizontal="center"/>
    </xf>
    <xf numFmtId="166" fontId="5" fillId="0" borderId="4" xfId="3" applyFont="1" applyFill="1" applyBorder="1"/>
    <xf numFmtId="166" fontId="5" fillId="0" borderId="15" xfId="3" applyFont="1" applyFill="1" applyBorder="1"/>
    <xf numFmtId="166" fontId="5" fillId="0" borderId="4" xfId="3" applyFont="1" applyFill="1" applyBorder="1" applyAlignment="1">
      <alignment horizontal="right"/>
    </xf>
    <xf numFmtId="166" fontId="3" fillId="0" borderId="15" xfId="3" applyFont="1" applyFill="1" applyBorder="1" applyAlignment="1">
      <alignment horizontal="right"/>
    </xf>
    <xf numFmtId="166" fontId="5" fillId="0" borderId="46" xfId="3" applyFont="1" applyFill="1" applyBorder="1" applyAlignment="1">
      <alignment horizontal="right"/>
    </xf>
    <xf numFmtId="166" fontId="5" fillId="0" borderId="42" xfId="3" applyFont="1" applyFill="1" applyBorder="1" applyAlignment="1">
      <alignment horizontal="right"/>
    </xf>
    <xf numFmtId="2" fontId="5" fillId="0" borderId="0" xfId="3" applyNumberFormat="1" applyFont="1" applyAlignment="1">
      <alignment horizontal="right"/>
    </xf>
    <xf numFmtId="166" fontId="5" fillId="0" borderId="0" xfId="3" applyFont="1" applyBorder="1" applyAlignment="1">
      <alignment horizontal="center"/>
    </xf>
    <xf numFmtId="168" fontId="5" fillId="0" borderId="0" xfId="3" applyNumberFormat="1" applyFont="1"/>
    <xf numFmtId="168" fontId="9" fillId="0" borderId="0" xfId="3" applyNumberFormat="1" applyFont="1" applyBorder="1"/>
    <xf numFmtId="166" fontId="3" fillId="0" borderId="1" xfId="3" applyFont="1" applyBorder="1" applyAlignment="1">
      <alignment horizontal="center"/>
    </xf>
    <xf numFmtId="166" fontId="5" fillId="0" borderId="7" xfId="3" applyFont="1" applyBorder="1"/>
    <xf numFmtId="166" fontId="5" fillId="0" borderId="8" xfId="3" applyFont="1" applyBorder="1"/>
    <xf numFmtId="166" fontId="4" fillId="9" borderId="4" xfId="2" applyFont="1" applyFill="1" applyBorder="1" applyAlignment="1">
      <alignment horizontal="right" indent="1"/>
    </xf>
    <xf numFmtId="166" fontId="10" fillId="8" borderId="24" xfId="2" applyFont="1" applyFill="1" applyBorder="1" applyAlignment="1">
      <alignment horizontal="right" indent="1"/>
    </xf>
    <xf numFmtId="166" fontId="35" fillId="7" borderId="29" xfId="2" applyFont="1" applyFill="1" applyBorder="1"/>
    <xf numFmtId="166" fontId="7" fillId="0" borderId="1" xfId="2" applyFont="1" applyFill="1" applyBorder="1"/>
    <xf numFmtId="166" fontId="4" fillId="9" borderId="4" xfId="2" applyFont="1" applyFill="1" applyBorder="1" applyAlignment="1">
      <alignment horizontal="right"/>
    </xf>
    <xf numFmtId="166" fontId="7" fillId="0" borderId="22" xfId="2" applyFont="1" applyBorder="1"/>
    <xf numFmtId="166" fontId="10" fillId="0" borderId="1" xfId="2" applyFont="1" applyFill="1" applyBorder="1" applyAlignment="1">
      <alignment vertical="center"/>
    </xf>
    <xf numFmtId="166" fontId="13" fillId="12" borderId="13" xfId="2" applyFont="1" applyFill="1" applyBorder="1"/>
    <xf numFmtId="166" fontId="13" fillId="12" borderId="10" xfId="2" applyFont="1" applyFill="1" applyBorder="1" applyAlignment="1">
      <alignment horizontal="right" indent="1"/>
    </xf>
    <xf numFmtId="166" fontId="13" fillId="12" borderId="13" xfId="2" applyFont="1" applyFill="1" applyBorder="1" applyAlignment="1">
      <alignment horizontal="right" indent="1"/>
    </xf>
    <xf numFmtId="166" fontId="13" fillId="12" borderId="47" xfId="2" applyFont="1" applyFill="1" applyBorder="1" applyAlignment="1">
      <alignment horizontal="right" indent="1"/>
    </xf>
    <xf numFmtId="166" fontId="10" fillId="8" borderId="32" xfId="2" applyFont="1" applyFill="1" applyBorder="1"/>
    <xf numFmtId="166" fontId="10" fillId="8" borderId="11" xfId="2" applyFont="1" applyFill="1" applyBorder="1" applyAlignment="1">
      <alignment horizontal="right" indent="1"/>
    </xf>
    <xf numFmtId="166" fontId="10" fillId="8" borderId="4" xfId="2" applyFont="1" applyFill="1" applyBorder="1"/>
    <xf numFmtId="166" fontId="7" fillId="8" borderId="4" xfId="2" applyFont="1" applyFill="1" applyBorder="1"/>
    <xf numFmtId="166" fontId="10" fillId="8" borderId="24" xfId="2" applyFont="1" applyFill="1" applyBorder="1"/>
    <xf numFmtId="166" fontId="12" fillId="9" borderId="4" xfId="2" applyFont="1" applyFill="1" applyBorder="1"/>
    <xf numFmtId="0" fontId="16" fillId="0" borderId="48" xfId="6" applyFont="1" applyBorder="1"/>
    <xf numFmtId="0" fontId="16" fillId="0" borderId="51" xfId="6" applyFont="1" applyBorder="1"/>
    <xf numFmtId="0" fontId="16" fillId="0" borderId="51" xfId="6" applyFont="1" applyFill="1" applyBorder="1"/>
    <xf numFmtId="0" fontId="16" fillId="0" borderId="50" xfId="6" applyFont="1" applyFill="1" applyBorder="1"/>
    <xf numFmtId="0" fontId="27" fillId="0" borderId="0" xfId="6" applyFont="1" applyBorder="1"/>
    <xf numFmtId="0" fontId="28" fillId="0" borderId="48" xfId="6" applyFont="1" applyBorder="1"/>
    <xf numFmtId="0" fontId="26" fillId="0" borderId="49" xfId="6" applyBorder="1"/>
    <xf numFmtId="0" fontId="26" fillId="0" borderId="50" xfId="6" applyBorder="1"/>
    <xf numFmtId="0" fontId="28" fillId="0" borderId="0" xfId="6" applyFont="1" applyBorder="1"/>
    <xf numFmtId="176" fontId="16" fillId="0" borderId="51" xfId="6" applyNumberFormat="1" applyFont="1" applyFill="1" applyBorder="1"/>
    <xf numFmtId="166" fontId="10" fillId="11" borderId="4" xfId="3" applyFont="1" applyFill="1" applyBorder="1"/>
    <xf numFmtId="0" fontId="27" fillId="8" borderId="52" xfId="6" applyFont="1" applyFill="1" applyBorder="1"/>
    <xf numFmtId="0" fontId="27" fillId="8" borderId="53" xfId="6" applyFont="1" applyFill="1" applyBorder="1"/>
    <xf numFmtId="176" fontId="16" fillId="8" borderId="51" xfId="6" applyNumberFormat="1" applyFont="1" applyFill="1" applyBorder="1"/>
    <xf numFmtId="0" fontId="27" fillId="11" borderId="0" xfId="6" applyFont="1" applyFill="1" applyBorder="1"/>
    <xf numFmtId="0" fontId="27" fillId="11" borderId="35" xfId="6" applyFont="1" applyFill="1" applyBorder="1"/>
    <xf numFmtId="0" fontId="16" fillId="13" borderId="48" xfId="6" applyFont="1" applyFill="1" applyBorder="1"/>
    <xf numFmtId="166" fontId="3" fillId="14" borderId="4" xfId="2" applyFont="1" applyFill="1" applyBorder="1" applyProtection="1">
      <protection locked="0"/>
    </xf>
    <xf numFmtId="166" fontId="3" fillId="14" borderId="4" xfId="2" applyFont="1" applyFill="1" applyBorder="1"/>
    <xf numFmtId="166" fontId="10" fillId="14" borderId="0" xfId="2" applyFont="1" applyFill="1" applyBorder="1"/>
    <xf numFmtId="166" fontId="10" fillId="14" borderId="0" xfId="2" applyFont="1" applyFill="1"/>
    <xf numFmtId="166" fontId="6" fillId="14" borderId="1" xfId="2" applyFont="1" applyFill="1" applyBorder="1" applyAlignment="1">
      <alignment horizontal="right" indent="1"/>
    </xf>
    <xf numFmtId="166" fontId="10" fillId="14" borderId="1" xfId="2" applyFont="1" applyFill="1" applyBorder="1" applyAlignment="1">
      <alignment horizontal="right" indent="1"/>
    </xf>
    <xf numFmtId="166" fontId="10" fillId="0" borderId="32" xfId="2" applyFont="1" applyFill="1" applyBorder="1"/>
    <xf numFmtId="166" fontId="7" fillId="0" borderId="54" xfId="2" applyFont="1" applyFill="1" applyBorder="1" applyAlignment="1">
      <alignment horizontal="left"/>
    </xf>
    <xf numFmtId="166" fontId="10" fillId="0" borderId="22" xfId="2" applyFont="1" applyBorder="1" applyAlignment="1">
      <alignment horizontal="right" indent="1"/>
    </xf>
    <xf numFmtId="166" fontId="10" fillId="0" borderId="13" xfId="2" applyFont="1" applyBorder="1" applyAlignment="1">
      <alignment horizontal="right" indent="1"/>
    </xf>
    <xf numFmtId="166" fontId="10" fillId="0" borderId="33" xfId="2" applyFont="1" applyBorder="1" applyAlignment="1">
      <alignment horizontal="right" indent="1"/>
    </xf>
    <xf numFmtId="166" fontId="10" fillId="8" borderId="21" xfId="2" applyFont="1" applyFill="1" applyBorder="1" applyAlignment="1">
      <alignment horizontal="right" indent="1"/>
    </xf>
    <xf numFmtId="166" fontId="10" fillId="14" borderId="21" xfId="2" applyFont="1" applyFill="1" applyBorder="1" applyAlignment="1">
      <alignment horizontal="right" indent="1"/>
    </xf>
    <xf numFmtId="166" fontId="8" fillId="0" borderId="20" xfId="2" applyFont="1" applyBorder="1"/>
    <xf numFmtId="166" fontId="8" fillId="0" borderId="21" xfId="2" applyFont="1" applyBorder="1" applyAlignment="1">
      <alignment horizontal="right" indent="1"/>
    </xf>
    <xf numFmtId="9" fontId="21" fillId="13" borderId="11" xfId="8" applyFont="1" applyFill="1" applyBorder="1"/>
    <xf numFmtId="166" fontId="15" fillId="0" borderId="55" xfId="2" applyFont="1" applyBorder="1" applyAlignment="1">
      <alignment horizontal="center"/>
    </xf>
    <xf numFmtId="166" fontId="7" fillId="0" borderId="29" xfId="2" applyFont="1" applyBorder="1" applyAlignment="1">
      <alignment horizontal="center"/>
    </xf>
    <xf numFmtId="166" fontId="7" fillId="0" borderId="56" xfId="2" applyFont="1" applyBorder="1" applyAlignment="1">
      <alignment horizontal="center"/>
    </xf>
    <xf numFmtId="0" fontId="21" fillId="0" borderId="0" xfId="0" applyFont="1" applyFill="1" applyBorder="1"/>
    <xf numFmtId="166" fontId="18" fillId="0" borderId="0" xfId="2" applyFont="1" applyFill="1" applyBorder="1"/>
    <xf numFmtId="166" fontId="3" fillId="0" borderId="58" xfId="2" applyFont="1" applyFill="1" applyBorder="1" applyAlignment="1" applyProtection="1">
      <alignment horizontal="left" indent="1"/>
      <protection locked="0"/>
    </xf>
    <xf numFmtId="166" fontId="7" fillId="15" borderId="20" xfId="2" applyFont="1" applyFill="1" applyBorder="1"/>
    <xf numFmtId="166" fontId="10" fillId="15" borderId="1" xfId="2" applyFont="1" applyFill="1" applyBorder="1" applyAlignment="1">
      <alignment horizontal="right" indent="1"/>
    </xf>
    <xf numFmtId="166" fontId="10" fillId="15" borderId="21" xfId="2" applyFont="1" applyFill="1" applyBorder="1" applyAlignment="1">
      <alignment horizontal="right" indent="1"/>
    </xf>
    <xf numFmtId="166" fontId="3" fillId="0" borderId="35" xfId="3" applyFont="1" applyFill="1" applyBorder="1" applyAlignment="1">
      <alignment horizontal="left"/>
    </xf>
    <xf numFmtId="170" fontId="3" fillId="0" borderId="4" xfId="3" applyNumberFormat="1" applyFont="1" applyFill="1" applyBorder="1"/>
    <xf numFmtId="2" fontId="8" fillId="0" borderId="11" xfId="3" applyNumberFormat="1" applyFont="1" applyFill="1" applyBorder="1"/>
    <xf numFmtId="9" fontId="8" fillId="0" borderId="11" xfId="3" applyNumberFormat="1" applyFont="1" applyFill="1" applyBorder="1"/>
    <xf numFmtId="167" fontId="8" fillId="0" borderId="37" xfId="3" applyNumberFormat="1" applyFont="1" applyFill="1" applyBorder="1" applyProtection="1">
      <protection locked="0"/>
    </xf>
    <xf numFmtId="167" fontId="5" fillId="0" borderId="38" xfId="3" applyNumberFormat="1" applyFont="1" applyFill="1" applyBorder="1" applyProtection="1">
      <protection locked="0"/>
    </xf>
    <xf numFmtId="167" fontId="5" fillId="0" borderId="11" xfId="3" applyNumberFormat="1" applyFont="1" applyFill="1" applyBorder="1" applyProtection="1">
      <protection locked="0"/>
    </xf>
    <xf numFmtId="167" fontId="5" fillId="0" borderId="37" xfId="3" applyNumberFormat="1" applyFont="1" applyFill="1" applyBorder="1" applyAlignment="1">
      <alignment horizontal="center"/>
    </xf>
    <xf numFmtId="166" fontId="5" fillId="0" borderId="0" xfId="3" applyFont="1" applyFill="1" applyBorder="1" applyAlignment="1">
      <alignment horizontal="right"/>
    </xf>
    <xf numFmtId="166" fontId="9" fillId="0" borderId="0" xfId="3" applyFont="1" applyFill="1" applyBorder="1" applyAlignment="1">
      <alignment horizontal="right"/>
    </xf>
    <xf numFmtId="9" fontId="5" fillId="0" borderId="0" xfId="8" applyFont="1" applyBorder="1"/>
    <xf numFmtId="9" fontId="3" fillId="8" borderId="4" xfId="8" applyFont="1" applyFill="1" applyBorder="1"/>
    <xf numFmtId="0" fontId="16" fillId="0" borderId="0" xfId="6" applyFont="1" applyFill="1" applyBorder="1"/>
    <xf numFmtId="166" fontId="9" fillId="0" borderId="0" xfId="3" applyFont="1" applyFill="1" applyBorder="1"/>
    <xf numFmtId="166" fontId="8" fillId="0" borderId="0" xfId="3" applyFont="1" applyFill="1" applyBorder="1" applyAlignment="1" applyProtection="1">
      <alignment horizontal="left"/>
      <protection locked="0"/>
    </xf>
    <xf numFmtId="9" fontId="8" fillId="0" borderId="0" xfId="9" applyFont="1" applyFill="1" applyBorder="1" applyProtection="1">
      <protection locked="0"/>
    </xf>
    <xf numFmtId="4" fontId="0" fillId="0" borderId="0" xfId="0" applyNumberFormat="1" applyFill="1" applyBorder="1"/>
    <xf numFmtId="166" fontId="7" fillId="0" borderId="34" xfId="2" applyFont="1" applyBorder="1"/>
    <xf numFmtId="166" fontId="7" fillId="0" borderId="26" xfId="2" applyFont="1" applyBorder="1"/>
    <xf numFmtId="166" fontId="7" fillId="0" borderId="59" xfId="2" applyFont="1" applyBorder="1"/>
    <xf numFmtId="166" fontId="4" fillId="0" borderId="35" xfId="2" applyFont="1" applyBorder="1"/>
    <xf numFmtId="166" fontId="3" fillId="0" borderId="52" xfId="2" applyFont="1" applyBorder="1"/>
    <xf numFmtId="166" fontId="10" fillId="0" borderId="35" xfId="2" applyFont="1" applyFill="1" applyBorder="1"/>
    <xf numFmtId="166" fontId="3" fillId="14" borderId="15" xfId="2" applyFont="1" applyFill="1" applyBorder="1"/>
    <xf numFmtId="166" fontId="10" fillId="0" borderId="35" xfId="2" applyFont="1" applyBorder="1"/>
    <xf numFmtId="166" fontId="3" fillId="8" borderId="15" xfId="2" applyFont="1" applyFill="1" applyBorder="1"/>
    <xf numFmtId="166" fontId="6" fillId="0" borderId="35" xfId="2" applyFont="1" applyBorder="1" applyAlignment="1">
      <alignment horizontal="right"/>
    </xf>
    <xf numFmtId="166" fontId="6" fillId="0" borderId="35" xfId="2" applyFont="1" applyBorder="1"/>
    <xf numFmtId="166" fontId="10" fillId="0" borderId="35" xfId="2" applyFont="1" applyBorder="1" applyAlignment="1">
      <alignment horizontal="left" vertical="top" wrapText="1"/>
    </xf>
    <xf numFmtId="166" fontId="7" fillId="10" borderId="60" xfId="2" applyFont="1" applyFill="1" applyBorder="1"/>
    <xf numFmtId="166" fontId="8" fillId="10" borderId="19" xfId="2" applyFont="1" applyFill="1" applyBorder="1"/>
    <xf numFmtId="166" fontId="8" fillId="10" borderId="61" xfId="2" applyFont="1" applyFill="1" applyBorder="1"/>
    <xf numFmtId="9" fontId="3" fillId="11" borderId="4" xfId="8" applyFont="1" applyFill="1" applyBorder="1" applyProtection="1">
      <protection locked="0"/>
    </xf>
    <xf numFmtId="166" fontId="3" fillId="8" borderId="1" xfId="2" applyFont="1" applyFill="1" applyBorder="1"/>
    <xf numFmtId="166" fontId="17" fillId="11" borderId="4" xfId="2" applyFont="1" applyFill="1" applyBorder="1" applyAlignment="1" applyProtection="1">
      <alignment horizontal="center"/>
      <protection locked="0"/>
    </xf>
    <xf numFmtId="166" fontId="5" fillId="0" borderId="0" xfId="2" applyFont="1" applyBorder="1"/>
    <xf numFmtId="0" fontId="31" fillId="0" borderId="0" xfId="0" applyFont="1"/>
    <xf numFmtId="166" fontId="7" fillId="0" borderId="62" xfId="2" applyFont="1" applyBorder="1"/>
    <xf numFmtId="166" fontId="10" fillId="0" borderId="53" xfId="2" applyFont="1" applyBorder="1"/>
    <xf numFmtId="166" fontId="3" fillId="14" borderId="63" xfId="2" applyFont="1" applyFill="1" applyBorder="1" applyProtection="1">
      <protection locked="0"/>
    </xf>
    <xf numFmtId="166" fontId="3" fillId="8" borderId="63" xfId="2" applyFont="1" applyFill="1" applyBorder="1" applyProtection="1">
      <protection locked="0"/>
    </xf>
    <xf numFmtId="166" fontId="3" fillId="0" borderId="53" xfId="2" applyFont="1" applyBorder="1"/>
    <xf numFmtId="166" fontId="3" fillId="8" borderId="63" xfId="2" applyFont="1" applyFill="1" applyBorder="1"/>
    <xf numFmtId="166" fontId="10" fillId="0" borderId="53" xfId="2" applyFont="1" applyFill="1" applyBorder="1"/>
    <xf numFmtId="166" fontId="3" fillId="8" borderId="0" xfId="2" applyFont="1" applyFill="1" applyBorder="1"/>
    <xf numFmtId="166" fontId="3" fillId="8" borderId="0" xfId="2" applyFont="1" applyFill="1" applyBorder="1" applyProtection="1">
      <protection locked="0"/>
    </xf>
    <xf numFmtId="166" fontId="3" fillId="8" borderId="30" xfId="2" applyFont="1" applyFill="1" applyBorder="1"/>
    <xf numFmtId="166" fontId="3" fillId="8" borderId="30" xfId="2" applyFont="1" applyFill="1" applyBorder="1" applyProtection="1">
      <protection locked="0"/>
    </xf>
    <xf numFmtId="166" fontId="10" fillId="8" borderId="4" xfId="3" applyFont="1" applyFill="1" applyBorder="1"/>
    <xf numFmtId="166" fontId="5" fillId="8" borderId="24" xfId="2" applyFont="1" applyFill="1" applyBorder="1" applyProtection="1">
      <protection locked="0"/>
    </xf>
    <xf numFmtId="166" fontId="5" fillId="14" borderId="3" xfId="2" applyFont="1" applyFill="1" applyBorder="1" applyProtection="1">
      <protection locked="0"/>
    </xf>
    <xf numFmtId="0" fontId="27" fillId="11" borderId="53" xfId="6" applyFont="1" applyFill="1" applyBorder="1"/>
    <xf numFmtId="0" fontId="27" fillId="0" borderId="52" xfId="6" applyFont="1" applyFill="1" applyBorder="1"/>
    <xf numFmtId="0" fontId="36" fillId="16" borderId="48" xfId="6" applyFont="1" applyFill="1" applyBorder="1" applyAlignment="1">
      <alignment horizontal="center"/>
    </xf>
    <xf numFmtId="0" fontId="36" fillId="16" borderId="49" xfId="6" applyFont="1" applyFill="1" applyBorder="1" applyAlignment="1">
      <alignment horizontal="center"/>
    </xf>
    <xf numFmtId="0" fontId="36" fillId="16" borderId="50" xfId="6" applyFont="1" applyFill="1" applyBorder="1" applyAlignment="1">
      <alignment horizontal="center"/>
    </xf>
    <xf numFmtId="177" fontId="27" fillId="8" borderId="13" xfId="6" applyNumberFormat="1" applyFont="1" applyFill="1" applyBorder="1"/>
    <xf numFmtId="177" fontId="27" fillId="8" borderId="14" xfId="6" applyNumberFormat="1" applyFont="1" applyFill="1" applyBorder="1"/>
    <xf numFmtId="0" fontId="32" fillId="0" borderId="51" xfId="6" applyFont="1" applyBorder="1" applyAlignment="1">
      <alignment horizontal="center"/>
    </xf>
    <xf numFmtId="0" fontId="32" fillId="0" borderId="50" xfId="6" applyFont="1" applyBorder="1" applyAlignment="1">
      <alignment horizontal="center"/>
    </xf>
    <xf numFmtId="177" fontId="27" fillId="8" borderId="12" xfId="6" applyNumberFormat="1" applyFont="1" applyFill="1" applyBorder="1"/>
    <xf numFmtId="177" fontId="27" fillId="0" borderId="35" xfId="6" applyNumberFormat="1" applyFont="1" applyFill="1" applyBorder="1"/>
    <xf numFmtId="10" fontId="27" fillId="0" borderId="66" xfId="6" applyNumberFormat="1" applyFont="1" applyBorder="1"/>
    <xf numFmtId="177" fontId="27" fillId="0" borderId="53" xfId="6" applyNumberFormat="1" applyFont="1" applyFill="1" applyBorder="1"/>
    <xf numFmtId="10" fontId="27" fillId="0" borderId="65" xfId="6" applyNumberFormat="1" applyFont="1" applyBorder="1"/>
    <xf numFmtId="177" fontId="27" fillId="8" borderId="52" xfId="6" applyNumberFormat="1" applyFont="1" applyFill="1" applyBorder="1"/>
    <xf numFmtId="177" fontId="27" fillId="3" borderId="51" xfId="6" applyNumberFormat="1" applyFont="1" applyFill="1" applyBorder="1"/>
    <xf numFmtId="177" fontId="27" fillId="8" borderId="51" xfId="6" applyNumberFormat="1" applyFont="1" applyFill="1" applyBorder="1"/>
    <xf numFmtId="177" fontId="27" fillId="8" borderId="50" xfId="6" applyNumberFormat="1" applyFont="1" applyFill="1" applyBorder="1"/>
    <xf numFmtId="166" fontId="35" fillId="7" borderId="67" xfId="2" applyFont="1" applyFill="1" applyBorder="1" applyAlignment="1">
      <alignment horizontal="right" indent="1"/>
    </xf>
    <xf numFmtId="166" fontId="13" fillId="12" borderId="24" xfId="2" applyFont="1" applyFill="1" applyBorder="1"/>
    <xf numFmtId="166" fontId="10" fillId="0" borderId="11" xfId="2" applyFont="1" applyFill="1" applyBorder="1"/>
    <xf numFmtId="166" fontId="35" fillId="7" borderId="13" xfId="2" applyFont="1" applyFill="1" applyBorder="1"/>
    <xf numFmtId="166" fontId="10" fillId="6" borderId="0" xfId="2" applyFont="1" applyFill="1" applyBorder="1"/>
    <xf numFmtId="166" fontId="10" fillId="6" borderId="11" xfId="2" applyFont="1" applyFill="1" applyBorder="1"/>
    <xf numFmtId="166" fontId="10" fillId="6" borderId="24" xfId="2" applyFont="1" applyFill="1" applyBorder="1"/>
    <xf numFmtId="166" fontId="12" fillId="9" borderId="24" xfId="2" applyFont="1" applyFill="1" applyBorder="1"/>
    <xf numFmtId="166" fontId="35" fillId="17" borderId="55" xfId="2" applyFont="1" applyFill="1" applyBorder="1" applyAlignment="1">
      <alignment horizontal="center"/>
    </xf>
    <xf numFmtId="166" fontId="35" fillId="17" borderId="67" xfId="2" applyFont="1" applyFill="1" applyBorder="1" applyAlignment="1">
      <alignment horizontal="center"/>
    </xf>
    <xf numFmtId="166" fontId="35" fillId="17" borderId="50" xfId="2" applyFont="1" applyFill="1" applyBorder="1" applyAlignment="1">
      <alignment horizontal="center"/>
    </xf>
    <xf numFmtId="166" fontId="7" fillId="5" borderId="55" xfId="2" applyFont="1" applyFill="1" applyBorder="1"/>
    <xf numFmtId="166" fontId="10" fillId="8" borderId="1" xfId="2" applyFont="1" applyFill="1" applyBorder="1" applyProtection="1">
      <protection locked="0"/>
    </xf>
    <xf numFmtId="166" fontId="7" fillId="10" borderId="11" xfId="2" applyFont="1" applyFill="1" applyBorder="1"/>
    <xf numFmtId="166" fontId="10" fillId="18" borderId="48" xfId="2" applyFont="1" applyFill="1" applyBorder="1"/>
    <xf numFmtId="166" fontId="10" fillId="18" borderId="49" xfId="2" applyFont="1" applyFill="1" applyBorder="1"/>
    <xf numFmtId="166" fontId="10" fillId="18" borderId="50" xfId="2" applyFont="1" applyFill="1" applyBorder="1"/>
    <xf numFmtId="166" fontId="7" fillId="18" borderId="16" xfId="2" applyFont="1" applyFill="1" applyBorder="1"/>
    <xf numFmtId="166" fontId="8" fillId="8" borderId="29" xfId="2" applyFont="1" applyFill="1" applyBorder="1"/>
    <xf numFmtId="166" fontId="8" fillId="8" borderId="56" xfId="2" applyFont="1" applyFill="1" applyBorder="1"/>
    <xf numFmtId="166" fontId="35" fillId="16" borderId="7" xfId="2" applyFont="1" applyFill="1" applyBorder="1"/>
    <xf numFmtId="166" fontId="37" fillId="16" borderId="1" xfId="2" applyFont="1" applyFill="1" applyBorder="1"/>
    <xf numFmtId="166" fontId="37" fillId="16" borderId="0" xfId="2" applyFont="1" applyFill="1" applyBorder="1"/>
    <xf numFmtId="166" fontId="38" fillId="16" borderId="0" xfId="2" applyFont="1" applyFill="1" applyBorder="1"/>
    <xf numFmtId="166" fontId="35" fillId="17" borderId="0" xfId="2" applyFont="1" applyFill="1" applyAlignment="1">
      <alignment horizontal="center"/>
    </xf>
    <xf numFmtId="166" fontId="35" fillId="17" borderId="11" xfId="2" applyFont="1" applyFill="1" applyBorder="1" applyAlignment="1">
      <alignment horizontal="center"/>
    </xf>
    <xf numFmtId="166" fontId="3" fillId="0" borderId="4" xfId="2" applyFont="1" applyFill="1" applyBorder="1"/>
    <xf numFmtId="166" fontId="3" fillId="3" borderId="4" xfId="2" applyFont="1" applyFill="1" applyBorder="1"/>
    <xf numFmtId="166" fontId="3" fillId="3" borderId="32" xfId="2" applyFont="1" applyFill="1" applyBorder="1"/>
    <xf numFmtId="166" fontId="3" fillId="3" borderId="68" xfId="2" applyFont="1" applyFill="1" applyBorder="1"/>
    <xf numFmtId="166" fontId="7" fillId="18" borderId="4" xfId="2" applyFont="1" applyFill="1" applyBorder="1"/>
    <xf numFmtId="166" fontId="3" fillId="0" borderId="4" xfId="2" applyFont="1" applyFill="1" applyBorder="1" applyProtection="1">
      <protection locked="0"/>
    </xf>
    <xf numFmtId="166" fontId="3" fillId="0" borderId="4" xfId="2" applyFont="1" applyBorder="1" applyProtection="1">
      <protection locked="0"/>
    </xf>
    <xf numFmtId="166" fontId="3" fillId="11" borderId="11" xfId="2" applyFont="1" applyFill="1" applyBorder="1" applyProtection="1">
      <protection locked="0"/>
    </xf>
    <xf numFmtId="9" fontId="3" fillId="11" borderId="11" xfId="8" applyFont="1" applyFill="1" applyBorder="1" applyProtection="1">
      <protection locked="0"/>
    </xf>
    <xf numFmtId="166" fontId="3" fillId="8" borderId="11" xfId="2" applyFont="1" applyFill="1" applyBorder="1"/>
    <xf numFmtId="166" fontId="3" fillId="8" borderId="37" xfId="2" applyFont="1" applyFill="1" applyBorder="1"/>
    <xf numFmtId="166" fontId="3" fillId="8" borderId="69" xfId="2" applyFont="1" applyFill="1" applyBorder="1" applyProtection="1">
      <protection locked="0"/>
    </xf>
    <xf numFmtId="166" fontId="8" fillId="9" borderId="4" xfId="2" applyFont="1" applyFill="1" applyBorder="1"/>
    <xf numFmtId="9" fontId="8" fillId="9" borderId="4" xfId="8" applyFont="1" applyFill="1" applyBorder="1"/>
    <xf numFmtId="166" fontId="8" fillId="6" borderId="26" xfId="2" applyFont="1" applyFill="1" applyBorder="1"/>
    <xf numFmtId="166" fontId="8" fillId="6" borderId="14" xfId="2" applyFont="1" applyFill="1" applyBorder="1"/>
    <xf numFmtId="166" fontId="10" fillId="0" borderId="39" xfId="2" applyFont="1" applyBorder="1"/>
    <xf numFmtId="166" fontId="7" fillId="0" borderId="7" xfId="3" applyFont="1" applyBorder="1"/>
    <xf numFmtId="166" fontId="10" fillId="0" borderId="0" xfId="3" applyFont="1" applyBorder="1"/>
    <xf numFmtId="9" fontId="7" fillId="0" borderId="0" xfId="3" applyNumberFormat="1" applyFont="1" applyBorder="1" applyAlignment="1">
      <alignment horizontal="right"/>
    </xf>
    <xf numFmtId="166" fontId="10" fillId="0" borderId="8" xfId="3" applyFont="1" applyBorder="1"/>
    <xf numFmtId="166" fontId="7" fillId="0" borderId="5" xfId="3" applyFont="1" applyBorder="1"/>
    <xf numFmtId="166" fontId="7" fillId="0" borderId="6" xfId="3" applyFont="1" applyBorder="1"/>
    <xf numFmtId="166" fontId="7" fillId="0" borderId="9" xfId="3" applyFont="1" applyBorder="1"/>
    <xf numFmtId="166" fontId="10" fillId="0" borderId="7" xfId="3" applyFont="1" applyBorder="1"/>
    <xf numFmtId="166" fontId="10" fillId="8" borderId="0" xfId="3" applyFont="1" applyFill="1" applyBorder="1"/>
    <xf numFmtId="166" fontId="10" fillId="8" borderId="0" xfId="3" applyFont="1" applyFill="1" applyBorder="1" applyAlignment="1"/>
    <xf numFmtId="166" fontId="10" fillId="8" borderId="8" xfId="3" applyFont="1" applyFill="1" applyBorder="1"/>
    <xf numFmtId="166" fontId="10" fillId="8" borderId="0" xfId="3" applyFont="1" applyFill="1" applyBorder="1" applyProtection="1">
      <protection locked="0"/>
    </xf>
    <xf numFmtId="166" fontId="4" fillId="0" borderId="7" xfId="3" applyFont="1" applyBorder="1"/>
    <xf numFmtId="166" fontId="4" fillId="0" borderId="0" xfId="3" applyFont="1" applyBorder="1"/>
    <xf numFmtId="166" fontId="4" fillId="0" borderId="8" xfId="3" applyFont="1" applyBorder="1"/>
    <xf numFmtId="9" fontId="7" fillId="0" borderId="2" xfId="2" applyNumberFormat="1" applyFont="1" applyBorder="1" applyAlignment="1">
      <alignment horizontal="right"/>
    </xf>
    <xf numFmtId="166" fontId="39" fillId="8" borderId="0" xfId="2" applyFont="1" applyFill="1" applyBorder="1"/>
    <xf numFmtId="166" fontId="39" fillId="8" borderId="0" xfId="2" applyFont="1" applyFill="1" applyBorder="1" applyAlignment="1"/>
    <xf numFmtId="166" fontId="39" fillId="8" borderId="8" xfId="2" applyFont="1" applyFill="1" applyBorder="1"/>
    <xf numFmtId="166" fontId="10" fillId="8" borderId="8" xfId="2" applyFont="1" applyFill="1" applyBorder="1"/>
    <xf numFmtId="170" fontId="0" fillId="8" borderId="0" xfId="0" applyNumberFormat="1" applyFill="1" applyBorder="1"/>
    <xf numFmtId="170" fontId="0" fillId="8" borderId="8" xfId="0" applyNumberFormat="1" applyFill="1" applyBorder="1"/>
    <xf numFmtId="170" fontId="0" fillId="8" borderId="10" xfId="0" applyNumberFormat="1" applyFill="1" applyBorder="1"/>
    <xf numFmtId="170" fontId="0" fillId="8" borderId="18" xfId="0" applyNumberFormat="1" applyFill="1" applyBorder="1"/>
    <xf numFmtId="171" fontId="40" fillId="8" borderId="0" xfId="0" applyNumberFormat="1" applyFont="1" applyFill="1"/>
    <xf numFmtId="166" fontId="4" fillId="10" borderId="7" xfId="2" applyFont="1" applyFill="1" applyBorder="1"/>
    <xf numFmtId="166" fontId="4" fillId="10" borderId="0" xfId="2" applyFont="1" applyFill="1" applyBorder="1"/>
    <xf numFmtId="166" fontId="4" fillId="10" borderId="8" xfId="2" applyFont="1" applyFill="1" applyBorder="1"/>
    <xf numFmtId="166" fontId="4" fillId="10" borderId="5" xfId="2" applyFont="1" applyFill="1" applyBorder="1"/>
    <xf numFmtId="166" fontId="4" fillId="10" borderId="6" xfId="2" applyFont="1" applyFill="1" applyBorder="1"/>
    <xf numFmtId="166" fontId="4" fillId="10" borderId="9" xfId="2" applyFont="1" applyFill="1" applyBorder="1"/>
    <xf numFmtId="0" fontId="10" fillId="10" borderId="7" xfId="2" applyNumberFormat="1" applyFont="1" applyFill="1" applyBorder="1" applyAlignment="1">
      <alignment horizontal="center"/>
    </xf>
    <xf numFmtId="166" fontId="4" fillId="10" borderId="0" xfId="3" applyFont="1" applyFill="1" applyBorder="1"/>
    <xf numFmtId="166" fontId="4" fillId="10" borderId="8" xfId="3" applyFont="1" applyFill="1" applyBorder="1"/>
    <xf numFmtId="166" fontId="4" fillId="10" borderId="18" xfId="3" applyFont="1" applyFill="1" applyBorder="1"/>
    <xf numFmtId="166" fontId="10" fillId="8" borderId="71" xfId="3" applyFont="1" applyFill="1" applyBorder="1" applyProtection="1">
      <protection locked="0"/>
    </xf>
    <xf numFmtId="166" fontId="10" fillId="3" borderId="1" xfId="2" applyFont="1" applyFill="1" applyBorder="1" applyAlignment="1">
      <alignment horizontal="right" indent="1"/>
    </xf>
    <xf numFmtId="166" fontId="10" fillId="3" borderId="32" xfId="2" applyFont="1" applyFill="1" applyBorder="1" applyProtection="1">
      <protection locked="0"/>
    </xf>
    <xf numFmtId="166" fontId="3" fillId="3" borderId="72" xfId="2" applyFont="1" applyFill="1" applyBorder="1"/>
    <xf numFmtId="166" fontId="3" fillId="0" borderId="73" xfId="2" applyFont="1" applyFill="1" applyBorder="1" applyAlignment="1" applyProtection="1">
      <alignment horizontal="left" indent="1"/>
      <protection locked="0"/>
    </xf>
    <xf numFmtId="166" fontId="3" fillId="0" borderId="4" xfId="2" applyFont="1" applyFill="1" applyBorder="1" applyAlignment="1" applyProtection="1">
      <alignment horizontal="left" indent="1"/>
      <protection locked="0"/>
    </xf>
    <xf numFmtId="0" fontId="23" fillId="0" borderId="0" xfId="0" applyFont="1" applyFill="1" applyAlignment="1">
      <alignment horizontal="left"/>
    </xf>
    <xf numFmtId="0" fontId="23" fillId="0" borderId="0" xfId="0" applyFont="1" applyFill="1"/>
    <xf numFmtId="166" fontId="7" fillId="0" borderId="5" xfId="4" applyFont="1" applyFill="1" applyBorder="1"/>
    <xf numFmtId="166" fontId="10" fillId="0" borderId="3" xfId="4" applyFont="1" applyFill="1" applyBorder="1"/>
    <xf numFmtId="166" fontId="7" fillId="0" borderId="6" xfId="4" applyFont="1" applyFill="1" applyBorder="1"/>
    <xf numFmtId="166" fontId="7" fillId="0" borderId="0" xfId="4" applyFont="1" applyFill="1" applyBorder="1"/>
    <xf numFmtId="166" fontId="7" fillId="0" borderId="10" xfId="4" applyFont="1" applyFill="1" applyBorder="1"/>
    <xf numFmtId="166" fontId="11" fillId="9" borderId="7" xfId="4" applyFont="1" applyFill="1" applyBorder="1"/>
    <xf numFmtId="166" fontId="12" fillId="9" borderId="4" xfId="4" applyFont="1" applyFill="1" applyBorder="1"/>
    <xf numFmtId="166" fontId="11" fillId="9" borderId="0" xfId="4" applyFont="1" applyFill="1" applyBorder="1"/>
    <xf numFmtId="166" fontId="10" fillId="0" borderId="7" xfId="4" applyFont="1" applyFill="1" applyBorder="1"/>
    <xf numFmtId="166" fontId="5" fillId="11" borderId="24" xfId="4" applyFont="1" applyFill="1" applyBorder="1" applyProtection="1">
      <protection locked="0"/>
    </xf>
    <xf numFmtId="166" fontId="10" fillId="0" borderId="0" xfId="4" applyFont="1" applyFill="1" applyBorder="1"/>
    <xf numFmtId="166" fontId="10" fillId="0" borderId="0" xfId="4" applyFont="1" applyFill="1"/>
    <xf numFmtId="166" fontId="10" fillId="8" borderId="4" xfId="4" applyFont="1" applyFill="1" applyBorder="1"/>
    <xf numFmtId="166" fontId="10" fillId="0" borderId="8" xfId="4" applyFont="1" applyFill="1" applyBorder="1"/>
    <xf numFmtId="166" fontId="10" fillId="0" borderId="7" xfId="4" applyFont="1" applyBorder="1"/>
    <xf numFmtId="166" fontId="10" fillId="8" borderId="24" xfId="4" applyFont="1" applyFill="1" applyBorder="1"/>
    <xf numFmtId="166" fontId="7" fillId="8" borderId="4" xfId="4" applyFont="1" applyFill="1" applyBorder="1"/>
    <xf numFmtId="166" fontId="10" fillId="0" borderId="7" xfId="4" applyFont="1" applyFill="1" applyBorder="1" applyAlignment="1">
      <alignment horizontal="left" vertical="top" wrapText="1"/>
    </xf>
    <xf numFmtId="166" fontId="7" fillId="5" borderId="5" xfId="4" applyFont="1" applyFill="1" applyBorder="1"/>
    <xf numFmtId="166" fontId="7" fillId="5" borderId="9" xfId="4" applyFont="1" applyFill="1" applyBorder="1"/>
    <xf numFmtId="166" fontId="7" fillId="5" borderId="6" xfId="4" applyFont="1" applyFill="1" applyBorder="1"/>
    <xf numFmtId="166" fontId="18" fillId="0" borderId="7" xfId="4" applyFont="1" applyFill="1" applyBorder="1"/>
    <xf numFmtId="166" fontId="5" fillId="8" borderId="24" xfId="4" applyFont="1" applyFill="1" applyBorder="1" applyProtection="1">
      <protection locked="0"/>
    </xf>
    <xf numFmtId="166" fontId="5" fillId="14" borderId="3" xfId="4" applyFont="1" applyFill="1" applyBorder="1" applyProtection="1">
      <protection locked="0"/>
    </xf>
    <xf numFmtId="166" fontId="10" fillId="0" borderId="1" xfId="4" applyFont="1" applyFill="1" applyBorder="1"/>
    <xf numFmtId="166" fontId="11" fillId="0" borderId="0" xfId="4" applyFont="1" applyFill="1" applyBorder="1"/>
    <xf numFmtId="166" fontId="12" fillId="0" borderId="8" xfId="4" applyFont="1" applyFill="1" applyBorder="1"/>
    <xf numFmtId="166" fontId="5" fillId="11" borderId="4" xfId="4" applyFont="1" applyFill="1" applyBorder="1" applyProtection="1">
      <protection locked="0"/>
    </xf>
    <xf numFmtId="166" fontId="10" fillId="0" borderId="18" xfId="4" applyFont="1" applyFill="1" applyBorder="1"/>
    <xf numFmtId="166" fontId="5" fillId="0" borderId="16" xfId="4" applyFont="1" applyFill="1" applyBorder="1"/>
    <xf numFmtId="166" fontId="10" fillId="0" borderId="2" xfId="4" applyFont="1" applyFill="1" applyBorder="1"/>
    <xf numFmtId="166" fontId="10" fillId="0" borderId="16" xfId="4" applyFont="1" applyFill="1" applyBorder="1"/>
    <xf numFmtId="166" fontId="7" fillId="10" borderId="4" xfId="4" applyFont="1" applyFill="1" applyBorder="1"/>
    <xf numFmtId="166" fontId="7" fillId="0" borderId="19" xfId="4" applyFont="1" applyFill="1" applyBorder="1"/>
    <xf numFmtId="166" fontId="10" fillId="14" borderId="0" xfId="4" applyFont="1" applyFill="1" applyBorder="1"/>
    <xf numFmtId="166" fontId="10" fillId="14" borderId="0" xfId="4" applyFont="1" applyFill="1"/>
    <xf numFmtId="166" fontId="7" fillId="5" borderId="4" xfId="4" applyFont="1" applyFill="1" applyBorder="1"/>
    <xf numFmtId="166" fontId="10" fillId="11" borderId="4" xfId="4" applyFont="1" applyFill="1" applyBorder="1"/>
    <xf numFmtId="166" fontId="7" fillId="0" borderId="4" xfId="4" applyFont="1" applyFill="1" applyBorder="1"/>
    <xf numFmtId="166" fontId="10" fillId="8" borderId="1" xfId="3" applyFont="1" applyFill="1" applyBorder="1" applyProtection="1">
      <protection locked="0"/>
    </xf>
    <xf numFmtId="0" fontId="26" fillId="0" borderId="35" xfId="6" applyBorder="1"/>
    <xf numFmtId="14" fontId="26" fillId="0" borderId="0" xfId="6" applyNumberFormat="1"/>
    <xf numFmtId="9" fontId="5" fillId="11" borderId="4" xfId="8" applyFont="1" applyFill="1" applyBorder="1"/>
    <xf numFmtId="170" fontId="0" fillId="11" borderId="0" xfId="0" applyNumberFormat="1" applyFill="1" applyProtection="1">
      <protection locked="0"/>
    </xf>
    <xf numFmtId="173" fontId="2" fillId="11" borderId="0" xfId="8" applyNumberFormat="1" applyFont="1" applyFill="1" applyProtection="1">
      <protection locked="0"/>
    </xf>
    <xf numFmtId="12" fontId="0" fillId="11" borderId="0" xfId="0" applyNumberFormat="1" applyFill="1" applyAlignment="1" applyProtection="1">
      <alignment horizontal="right"/>
      <protection locked="0"/>
    </xf>
    <xf numFmtId="166" fontId="39" fillId="11" borderId="71" xfId="3" applyFont="1" applyFill="1" applyBorder="1" applyProtection="1">
      <protection locked="0"/>
    </xf>
    <xf numFmtId="166" fontId="39" fillId="11" borderId="71" xfId="3" applyFont="1" applyFill="1" applyBorder="1"/>
    <xf numFmtId="166" fontId="39" fillId="11" borderId="0" xfId="3" applyFont="1" applyFill="1" applyBorder="1" applyAlignment="1">
      <alignment horizontal="right" indent="1"/>
    </xf>
    <xf numFmtId="166" fontId="39" fillId="11" borderId="0" xfId="3" applyFont="1" applyFill="1" applyBorder="1" applyAlignment="1" applyProtection="1">
      <alignment horizontal="right" indent="1"/>
      <protection locked="0"/>
    </xf>
    <xf numFmtId="166" fontId="39" fillId="11" borderId="32" xfId="2" applyFont="1" applyFill="1" applyBorder="1" applyProtection="1">
      <protection locked="0"/>
    </xf>
    <xf numFmtId="166" fontId="39" fillId="11" borderId="1" xfId="2" applyFont="1" applyFill="1" applyBorder="1" applyAlignment="1" applyProtection="1">
      <alignment horizontal="right" indent="1"/>
      <protection locked="0"/>
    </xf>
    <xf numFmtId="166" fontId="11" fillId="9" borderId="16" xfId="4" applyFont="1" applyFill="1" applyBorder="1"/>
    <xf numFmtId="166" fontId="3" fillId="0" borderId="7" xfId="4" applyFont="1" applyFill="1" applyBorder="1" applyAlignment="1">
      <alignment vertical="top" wrapText="1"/>
    </xf>
    <xf numFmtId="166" fontId="10" fillId="0" borderId="17" xfId="4" applyFont="1" applyFill="1" applyBorder="1"/>
    <xf numFmtId="166" fontId="44" fillId="0" borderId="75" xfId="2" applyFont="1" applyFill="1" applyBorder="1" applyAlignment="1">
      <alignment horizontal="center"/>
    </xf>
    <xf numFmtId="0" fontId="22" fillId="0" borderId="76" xfId="0" applyFont="1" applyFill="1" applyBorder="1" applyAlignment="1" applyProtection="1">
      <alignment horizontal="center"/>
      <protection locked="0"/>
    </xf>
    <xf numFmtId="166" fontId="46" fillId="0" borderId="77" xfId="10" applyNumberFormat="1" applyFont="1" applyFill="1" applyBorder="1" applyAlignment="1" applyProtection="1">
      <protection locked="0"/>
    </xf>
    <xf numFmtId="166" fontId="8" fillId="0" borderId="78" xfId="2" applyFont="1" applyFill="1" applyBorder="1" applyAlignment="1" applyProtection="1">
      <protection locked="0"/>
    </xf>
    <xf numFmtId="166" fontId="3" fillId="0" borderId="79" xfId="2" applyFont="1" applyFill="1" applyBorder="1" applyAlignment="1">
      <alignment horizontal="left" indent="1"/>
    </xf>
    <xf numFmtId="166" fontId="3" fillId="0" borderId="80" xfId="2" applyFont="1" applyFill="1" applyBorder="1" applyAlignment="1" applyProtection="1">
      <protection locked="0"/>
    </xf>
    <xf numFmtId="166" fontId="3" fillId="0" borderId="81" xfId="2" applyFont="1" applyFill="1" applyBorder="1" applyAlignment="1">
      <alignment horizontal="left" indent="1"/>
    </xf>
    <xf numFmtId="166" fontId="46" fillId="0" borderId="81" xfId="10" applyNumberFormat="1" applyFont="1" applyFill="1" applyBorder="1" applyAlignment="1" applyProtection="1">
      <protection locked="0"/>
    </xf>
    <xf numFmtId="166" fontId="3" fillId="0" borderId="80" xfId="2" applyFont="1" applyFill="1" applyBorder="1" applyAlignment="1"/>
    <xf numFmtId="166" fontId="5" fillId="0" borderId="81" xfId="2" applyFont="1" applyFill="1" applyBorder="1" applyAlignment="1">
      <alignment horizontal="left" indent="1"/>
    </xf>
    <xf numFmtId="166" fontId="5" fillId="0" borderId="80" xfId="2" applyFont="1" applyFill="1" applyBorder="1" applyAlignment="1" applyProtection="1">
      <protection locked="0"/>
    </xf>
    <xf numFmtId="166" fontId="8" fillId="0" borderId="81" xfId="2" applyFont="1" applyFill="1" applyBorder="1" applyAlignment="1">
      <alignment horizontal="left" indent="1"/>
    </xf>
    <xf numFmtId="166" fontId="8" fillId="0" borderId="80" xfId="2" applyFont="1" applyFill="1" applyBorder="1" applyAlignment="1" applyProtection="1">
      <protection locked="0"/>
    </xf>
    <xf numFmtId="166" fontId="46" fillId="0" borderId="81" xfId="10" applyNumberFormat="1" applyFont="1" applyFill="1" applyBorder="1" applyAlignment="1" applyProtection="1"/>
    <xf numFmtId="1" fontId="3" fillId="0" borderId="80" xfId="2" applyNumberFormat="1" applyFont="1" applyFill="1" applyBorder="1" applyAlignment="1">
      <alignment horizontal="left"/>
    </xf>
    <xf numFmtId="166" fontId="9" fillId="0" borderId="81" xfId="2" applyFont="1" applyFill="1" applyBorder="1" applyAlignment="1">
      <alignment horizontal="right" indent="1"/>
    </xf>
    <xf numFmtId="166" fontId="3" fillId="0" borderId="82" xfId="2" applyFont="1" applyFill="1" applyBorder="1" applyAlignment="1">
      <alignment horizontal="left" indent="1"/>
    </xf>
    <xf numFmtId="166" fontId="3" fillId="0" borderId="81" xfId="2" applyFont="1" applyFill="1" applyBorder="1" applyAlignment="1" applyProtection="1">
      <protection locked="0"/>
    </xf>
    <xf numFmtId="166" fontId="46" fillId="0" borderId="81" xfId="10" applyNumberFormat="1" applyFont="1" applyBorder="1" applyAlignment="1" applyProtection="1"/>
    <xf numFmtId="166" fontId="46" fillId="0" borderId="81" xfId="10" applyNumberFormat="1" applyFont="1" applyFill="1" applyBorder="1" applyAlignment="1" applyProtection="1">
      <alignment horizontal="left"/>
      <protection locked="0"/>
    </xf>
    <xf numFmtId="166" fontId="9" fillId="0" borderId="80" xfId="2" applyFont="1" applyFill="1" applyBorder="1" applyAlignment="1" applyProtection="1">
      <protection locked="0"/>
    </xf>
    <xf numFmtId="166" fontId="46" fillId="0" borderId="81" xfId="10" applyNumberFormat="1" applyFont="1" applyFill="1" applyBorder="1" applyAlignment="1" applyProtection="1">
      <alignment wrapText="1"/>
    </xf>
    <xf numFmtId="166" fontId="9" fillId="0" borderId="81" xfId="2" applyFont="1" applyFill="1" applyBorder="1"/>
    <xf numFmtId="166" fontId="3" fillId="0" borderId="81" xfId="2" applyFont="1" applyFill="1" applyBorder="1" applyAlignment="1"/>
    <xf numFmtId="166" fontId="3" fillId="0" borderId="80" xfId="2" applyFont="1" applyBorder="1" applyAlignment="1"/>
    <xf numFmtId="166" fontId="9" fillId="0" borderId="81" xfId="2" applyFont="1" applyFill="1" applyBorder="1" applyAlignment="1">
      <alignment horizontal="left" indent="1"/>
    </xf>
    <xf numFmtId="166" fontId="9" fillId="0" borderId="80" xfId="2" applyFont="1" applyFill="1" applyBorder="1" applyAlignment="1" applyProtection="1">
      <alignment horizontal="left" indent="1"/>
      <protection locked="0"/>
    </xf>
    <xf numFmtId="166" fontId="3" fillId="0" borderId="80" xfId="2" applyFont="1" applyFill="1" applyBorder="1" applyAlignment="1" applyProtection="1">
      <alignment horizontal="left" indent="1"/>
      <protection locked="0"/>
    </xf>
    <xf numFmtId="166" fontId="3" fillId="0" borderId="81" xfId="2" applyFont="1" applyFill="1" applyBorder="1" applyAlignment="1" applyProtection="1">
      <alignment horizontal="left" indent="1"/>
      <protection locked="0"/>
    </xf>
    <xf numFmtId="166" fontId="3" fillId="0" borderId="80" xfId="2" applyFont="1" applyFill="1" applyBorder="1" applyProtection="1">
      <protection locked="0"/>
    </xf>
    <xf numFmtId="0" fontId="3" fillId="0" borderId="80" xfId="2" applyNumberFormat="1" applyFont="1" applyFill="1" applyBorder="1" applyAlignment="1"/>
    <xf numFmtId="166" fontId="8" fillId="0" borderId="80" xfId="2" applyFont="1" applyFill="1" applyBorder="1" applyAlignment="1" applyProtection="1">
      <alignment horizontal="left" indent="1"/>
      <protection locked="0"/>
    </xf>
    <xf numFmtId="9" fontId="21" fillId="13" borderId="8" xfId="8" applyFont="1" applyFill="1" applyBorder="1"/>
    <xf numFmtId="166" fontId="3" fillId="0" borderId="57" xfId="2" applyFont="1" applyFill="1" applyBorder="1" applyAlignment="1" applyProtection="1">
      <alignment horizontal="left" indent="1"/>
      <protection locked="0"/>
    </xf>
    <xf numFmtId="166" fontId="10" fillId="0" borderId="0" xfId="2" applyFont="1" applyBorder="1" applyAlignment="1">
      <alignment horizontal="right" indent="1"/>
    </xf>
    <xf numFmtId="166" fontId="7" fillId="0" borderId="83" xfId="2" applyFont="1" applyBorder="1" applyAlignment="1">
      <alignment vertical="top"/>
    </xf>
    <xf numFmtId="166" fontId="47" fillId="0" borderId="84" xfId="10" applyNumberFormat="1" applyFont="1" applyFill="1" applyBorder="1" applyAlignment="1" applyProtection="1">
      <alignment horizontal="left"/>
    </xf>
    <xf numFmtId="166" fontId="10" fillId="0" borderId="85" xfId="2" applyFont="1" applyBorder="1" applyAlignment="1">
      <alignment vertical="top"/>
    </xf>
    <xf numFmtId="166" fontId="10" fillId="0" borderId="0" xfId="2" applyFont="1" applyAlignment="1">
      <alignment vertical="top"/>
    </xf>
    <xf numFmtId="166" fontId="7" fillId="0" borderId="86" xfId="2" applyFont="1" applyBorder="1" applyAlignment="1">
      <alignment vertical="top"/>
    </xf>
    <xf numFmtId="0" fontId="47" fillId="0" borderId="0" xfId="10" applyFont="1" applyBorder="1" applyAlignment="1" applyProtection="1">
      <alignment horizontal="left"/>
    </xf>
    <xf numFmtId="166" fontId="10" fillId="0" borderId="87" xfId="2" applyFont="1" applyBorder="1" applyAlignment="1">
      <alignment vertical="top"/>
    </xf>
    <xf numFmtId="166" fontId="10" fillId="0" borderId="88" xfId="2" applyFont="1" applyBorder="1"/>
    <xf numFmtId="0" fontId="47" fillId="0" borderId="89" xfId="10" applyFont="1" applyBorder="1" applyAlignment="1" applyProtection="1">
      <alignment horizontal="left"/>
    </xf>
    <xf numFmtId="166" fontId="7" fillId="0" borderId="90" xfId="2" applyFont="1" applyBorder="1"/>
    <xf numFmtId="0" fontId="48" fillId="0" borderId="83" xfId="6" applyFont="1" applyBorder="1"/>
    <xf numFmtId="0" fontId="32" fillId="0" borderId="84" xfId="6" applyFont="1" applyBorder="1"/>
    <xf numFmtId="0" fontId="32" fillId="0" borderId="85" xfId="6" applyFont="1" applyBorder="1"/>
    <xf numFmtId="0" fontId="32" fillId="0" borderId="86" xfId="6" applyFont="1" applyBorder="1"/>
    <xf numFmtId="0" fontId="47" fillId="0" borderId="0" xfId="10" applyFont="1" applyBorder="1" applyAlignment="1" applyProtection="1"/>
    <xf numFmtId="0" fontId="32" fillId="0" borderId="87" xfId="6" applyFont="1" applyBorder="1"/>
    <xf numFmtId="0" fontId="32" fillId="0" borderId="88" xfId="6" applyFont="1" applyBorder="1"/>
    <xf numFmtId="0" fontId="47" fillId="0" borderId="89" xfId="10" applyFont="1" applyBorder="1" applyAlignment="1" applyProtection="1"/>
    <xf numFmtId="0" fontId="32" fillId="0" borderId="90" xfId="6" applyFont="1" applyBorder="1"/>
    <xf numFmtId="0" fontId="32" fillId="0" borderId="86" xfId="6" applyFont="1" applyBorder="1" applyAlignment="1">
      <alignment vertical="center"/>
    </xf>
    <xf numFmtId="0" fontId="32" fillId="0" borderId="88" xfId="6" applyFont="1" applyBorder="1" applyAlignment="1">
      <alignment vertical="center"/>
    </xf>
    <xf numFmtId="0" fontId="26" fillId="0" borderId="0" xfId="6" applyAlignment="1">
      <alignment vertical="center"/>
    </xf>
    <xf numFmtId="0" fontId="0" fillId="0" borderId="0" xfId="0"/>
    <xf numFmtId="166" fontId="10" fillId="0" borderId="0" xfId="2" applyFont="1" applyFill="1" applyBorder="1"/>
    <xf numFmtId="166" fontId="3" fillId="0" borderId="0" xfId="2" applyFont="1" applyFill="1" applyBorder="1"/>
    <xf numFmtId="166" fontId="11" fillId="0" borderId="0" xfId="2" applyFont="1" applyFill="1" applyBorder="1"/>
    <xf numFmtId="166" fontId="7" fillId="0" borderId="0" xfId="2" applyFont="1" applyFill="1" applyBorder="1"/>
    <xf numFmtId="166" fontId="3" fillId="0" borderId="0" xfId="2" applyFont="1" applyFill="1" applyBorder="1" applyAlignment="1">
      <alignment vertical="top" wrapText="1"/>
    </xf>
    <xf numFmtId="176" fontId="26" fillId="11" borderId="8" xfId="6" applyNumberFormat="1" applyFill="1" applyBorder="1"/>
    <xf numFmtId="0" fontId="27" fillId="11" borderId="1" xfId="6" applyFont="1" applyFill="1" applyBorder="1"/>
    <xf numFmtId="0" fontId="26" fillId="11" borderId="7" xfId="6" applyFill="1" applyBorder="1"/>
    <xf numFmtId="0" fontId="26" fillId="11" borderId="8" xfId="6" applyFill="1" applyBorder="1"/>
    <xf numFmtId="176" fontId="26" fillId="8" borderId="1" xfId="6" applyNumberFormat="1" applyFill="1" applyBorder="1"/>
    <xf numFmtId="0" fontId="21" fillId="0" borderId="0" xfId="0" applyFont="1" applyFill="1" applyBorder="1"/>
    <xf numFmtId="166" fontId="12" fillId="0" borderId="0" xfId="2" applyFont="1" applyFill="1" applyBorder="1"/>
    <xf numFmtId="166" fontId="5" fillId="0" borderId="0" xfId="2" applyFont="1" applyFill="1" applyBorder="1" applyProtection="1">
      <protection locked="0"/>
    </xf>
    <xf numFmtId="166" fontId="10" fillId="0" borderId="0" xfId="3" applyFont="1" applyFill="1" applyBorder="1"/>
    <xf numFmtId="166" fontId="5" fillId="11" borderId="0" xfId="2" applyFont="1" applyFill="1" applyBorder="1" applyProtection="1">
      <protection locked="0"/>
    </xf>
    <xf numFmtId="166" fontId="10" fillId="8" borderId="0" xfId="2" applyFont="1" applyFill="1" applyBorder="1"/>
    <xf numFmtId="0" fontId="26" fillId="9" borderId="4" xfId="6" applyFill="1" applyBorder="1"/>
    <xf numFmtId="0" fontId="0" fillId="9" borderId="4" xfId="0" applyFill="1" applyBorder="1"/>
    <xf numFmtId="0" fontId="0" fillId="9" borderId="4" xfId="0" applyFill="1" applyBorder="1" applyAlignment="1">
      <alignment horizontal="center"/>
    </xf>
    <xf numFmtId="0" fontId="2" fillId="0" borderId="0" xfId="6" applyFont="1"/>
    <xf numFmtId="166" fontId="44" fillId="0" borderId="0" xfId="2" applyFont="1" applyFill="1" applyBorder="1"/>
    <xf numFmtId="0" fontId="2" fillId="0" borderId="50" xfId="6" applyFont="1" applyBorder="1"/>
    <xf numFmtId="0" fontId="2" fillId="0" borderId="25" xfId="0" applyFont="1" applyBorder="1"/>
    <xf numFmtId="0" fontId="2" fillId="0" borderId="23" xfId="0" applyFont="1" applyBorder="1"/>
    <xf numFmtId="0" fontId="49" fillId="0" borderId="0" xfId="0" applyFont="1" applyAlignment="1">
      <alignment horizontal="left" vertical="center" wrapText="1" indent="1"/>
    </xf>
    <xf numFmtId="0" fontId="2" fillId="0" borderId="0" xfId="6" applyFont="1" applyFill="1" applyBorder="1"/>
    <xf numFmtId="0" fontId="26" fillId="11" borderId="8" xfId="6" applyNumberFormat="1" applyFill="1" applyBorder="1"/>
    <xf numFmtId="166" fontId="10" fillId="11" borderId="71" xfId="3" applyFont="1" applyFill="1" applyBorder="1" applyProtection="1">
      <protection locked="0"/>
    </xf>
    <xf numFmtId="177" fontId="26" fillId="0" borderId="27" xfId="6" applyNumberFormat="1" applyBorder="1"/>
    <xf numFmtId="177" fontId="26" fillId="0" borderId="15" xfId="6" applyNumberFormat="1" applyBorder="1"/>
    <xf numFmtId="0" fontId="16" fillId="0" borderId="39" xfId="6" applyFont="1" applyBorder="1" applyAlignment="1">
      <alignment horizontal="center" vertical="center"/>
    </xf>
    <xf numFmtId="0" fontId="16" fillId="0" borderId="40" xfId="6" applyFont="1" applyBorder="1" applyAlignment="1">
      <alignment horizontal="center" vertical="center"/>
    </xf>
    <xf numFmtId="0" fontId="16" fillId="0" borderId="28" xfId="6" applyFont="1" applyBorder="1" applyAlignment="1">
      <alignment horizontal="center" vertical="center" wrapText="1"/>
    </xf>
    <xf numFmtId="177" fontId="27" fillId="0" borderId="38" xfId="6" applyNumberFormat="1" applyFont="1" applyFill="1" applyBorder="1"/>
    <xf numFmtId="166" fontId="3" fillId="0" borderId="0" xfId="3" applyFont="1" applyBorder="1" applyAlignment="1">
      <alignment horizontal="center"/>
    </xf>
    <xf numFmtId="0" fontId="17" fillId="0" borderId="0" xfId="6" applyFont="1" applyBorder="1" applyAlignment="1">
      <alignment horizontal="center"/>
    </xf>
    <xf numFmtId="166" fontId="45" fillId="0" borderId="0" xfId="10" applyNumberFormat="1" applyFont="1" applyFill="1" applyBorder="1" applyAlignment="1" applyProtection="1"/>
    <xf numFmtId="166" fontId="45" fillId="0" borderId="0" xfId="10" applyNumberFormat="1" applyFont="1" applyFill="1" applyBorder="1" applyAlignment="1" applyProtection="1">
      <protection locked="0"/>
    </xf>
    <xf numFmtId="0" fontId="2" fillId="0" borderId="0" xfId="0" applyFont="1" applyFill="1" applyBorder="1"/>
    <xf numFmtId="0" fontId="2" fillId="0" borderId="21" xfId="6" applyFont="1" applyBorder="1" applyAlignment="1">
      <alignment vertical="top" wrapText="1"/>
    </xf>
    <xf numFmtId="0" fontId="2" fillId="0" borderId="7" xfId="6" applyFont="1" applyBorder="1" applyAlignment="1">
      <alignment vertical="top" wrapText="1"/>
    </xf>
    <xf numFmtId="0" fontId="2" fillId="9" borderId="4" xfId="6" applyFont="1" applyFill="1" applyBorder="1" applyAlignment="1">
      <alignment horizontal="center" vertical="center" wrapText="1" shrinkToFit="1"/>
    </xf>
    <xf numFmtId="166" fontId="2" fillId="11" borderId="8" xfId="2" applyFont="1" applyFill="1" applyBorder="1"/>
    <xf numFmtId="166" fontId="2" fillId="11" borderId="17" xfId="2" applyFont="1" applyFill="1" applyBorder="1"/>
    <xf numFmtId="0" fontId="45" fillId="0" borderId="0" xfId="10" applyFont="1" applyBorder="1" applyAlignment="1" applyProtection="1"/>
    <xf numFmtId="0" fontId="2" fillId="0" borderId="49" xfId="6" applyFont="1" applyBorder="1"/>
    <xf numFmtId="0" fontId="2" fillId="0" borderId="51" xfId="6" applyFont="1" applyBorder="1"/>
    <xf numFmtId="0" fontId="2" fillId="0" borderId="64" xfId="6" applyFont="1" applyBorder="1"/>
    <xf numFmtId="0" fontId="2" fillId="0" borderId="53" xfId="6" applyFont="1" applyBorder="1"/>
    <xf numFmtId="0" fontId="2" fillId="0" borderId="65" xfId="6" applyFont="1" applyBorder="1"/>
    <xf numFmtId="170" fontId="2" fillId="11" borderId="0" xfId="0" applyNumberFormat="1" applyFont="1" applyFill="1" applyProtection="1">
      <protection locked="0"/>
    </xf>
    <xf numFmtId="12" fontId="2" fillId="11" borderId="0" xfId="0" applyNumberFormat="1" applyFont="1" applyFill="1" applyAlignment="1" applyProtection="1">
      <alignment horizontal="right"/>
      <protection locked="0"/>
    </xf>
    <xf numFmtId="10" fontId="2" fillId="0" borderId="0" xfId="6" applyNumberFormat="1" applyFont="1"/>
    <xf numFmtId="39" fontId="5" fillId="0" borderId="0" xfId="2" applyNumberFormat="1" applyFont="1" applyFill="1" applyBorder="1" applyAlignment="1">
      <alignment horizontal="left" indent="1"/>
    </xf>
    <xf numFmtId="166" fontId="10" fillId="0" borderId="1" xfId="2" applyFont="1" applyFill="1" applyBorder="1" applyAlignment="1">
      <alignment horizontal="right" indent="1"/>
    </xf>
    <xf numFmtId="166" fontId="10" fillId="0" borderId="32" xfId="2" applyFont="1" applyFill="1" applyBorder="1" applyProtection="1">
      <protection locked="0"/>
    </xf>
    <xf numFmtId="167" fontId="5" fillId="11" borderId="4" xfId="3" applyNumberFormat="1" applyFont="1" applyFill="1" applyBorder="1" applyProtection="1">
      <protection locked="0"/>
    </xf>
    <xf numFmtId="0" fontId="41" fillId="16" borderId="0" xfId="0" applyFont="1" applyFill="1" applyAlignment="1">
      <alignment horizontal="center"/>
    </xf>
    <xf numFmtId="166" fontId="3" fillId="0" borderId="0" xfId="3" applyFont="1" applyBorder="1" applyAlignment="1">
      <alignment horizontal="center"/>
    </xf>
    <xf numFmtId="0" fontId="17" fillId="0" borderId="0" xfId="6" applyFont="1" applyBorder="1" applyAlignment="1">
      <alignment horizontal="center"/>
    </xf>
    <xf numFmtId="166" fontId="14" fillId="0" borderId="16" xfId="3" applyFont="1" applyBorder="1" applyAlignment="1" applyProtection="1">
      <protection hidden="1"/>
    </xf>
    <xf numFmtId="166" fontId="14" fillId="0" borderId="2" xfId="3" applyFont="1" applyBorder="1" applyAlignment="1" applyProtection="1">
      <protection hidden="1"/>
    </xf>
    <xf numFmtId="0" fontId="20" fillId="0" borderId="2" xfId="6" applyFont="1" applyBorder="1" applyAlignment="1"/>
    <xf numFmtId="0" fontId="20" fillId="0" borderId="3" xfId="6" applyFont="1" applyBorder="1" applyAlignment="1"/>
    <xf numFmtId="166" fontId="8" fillId="0" borderId="24" xfId="3" applyFont="1" applyFill="1" applyBorder="1" applyAlignment="1">
      <alignment horizontal="center"/>
    </xf>
    <xf numFmtId="166" fontId="8" fillId="0" borderId="4" xfId="3" applyFont="1" applyFill="1" applyBorder="1" applyAlignment="1">
      <alignment horizontal="center"/>
    </xf>
    <xf numFmtId="166" fontId="8" fillId="0" borderId="46" xfId="3" applyFont="1" applyFill="1" applyBorder="1" applyAlignment="1">
      <alignment horizontal="center"/>
    </xf>
    <xf numFmtId="166" fontId="5" fillId="0" borderId="0" xfId="3" applyFont="1" applyFill="1" applyBorder="1" applyAlignment="1" applyProtection="1">
      <alignment horizontal="center"/>
      <protection locked="0"/>
    </xf>
    <xf numFmtId="166" fontId="14" fillId="0" borderId="16" xfId="3" applyFont="1" applyBorder="1" applyAlignment="1">
      <alignment horizontal="right"/>
    </xf>
    <xf numFmtId="166" fontId="14" fillId="0" borderId="2" xfId="3" applyFont="1" applyBorder="1" applyAlignment="1">
      <alignment horizontal="right"/>
    </xf>
    <xf numFmtId="0" fontId="17" fillId="0" borderId="2" xfId="6" applyFont="1" applyBorder="1" applyAlignment="1"/>
    <xf numFmtId="0" fontId="17" fillId="0" borderId="3" xfId="6" applyFont="1" applyBorder="1" applyAlignment="1"/>
    <xf numFmtId="166" fontId="8" fillId="0" borderId="16" xfId="3" applyFont="1" applyBorder="1" applyAlignment="1">
      <alignment horizontal="center"/>
    </xf>
    <xf numFmtId="166" fontId="8" fillId="0" borderId="2" xfId="3" applyFont="1" applyBorder="1" applyAlignment="1">
      <alignment horizontal="center"/>
    </xf>
    <xf numFmtId="166" fontId="8" fillId="0" borderId="3" xfId="3" applyFont="1" applyBorder="1" applyAlignment="1">
      <alignment horizontal="center"/>
    </xf>
    <xf numFmtId="166" fontId="8" fillId="0" borderId="7" xfId="3" applyFont="1" applyBorder="1" applyAlignment="1">
      <alignment horizontal="center"/>
    </xf>
    <xf numFmtId="166" fontId="8" fillId="0" borderId="0" xfId="3" applyFont="1" applyBorder="1" applyAlignment="1">
      <alignment horizontal="center"/>
    </xf>
    <xf numFmtId="166" fontId="8" fillId="0" borderId="8" xfId="3" applyFont="1" applyBorder="1" applyAlignment="1">
      <alignment horizontal="center"/>
    </xf>
    <xf numFmtId="166" fontId="8" fillId="0" borderId="74" xfId="3" applyFont="1" applyBorder="1" applyAlignment="1">
      <alignment horizontal="center"/>
    </xf>
    <xf numFmtId="166" fontId="8" fillId="0" borderId="30" xfId="3" applyFont="1" applyBorder="1" applyAlignment="1">
      <alignment horizontal="center"/>
    </xf>
    <xf numFmtId="166" fontId="8" fillId="0" borderId="70" xfId="3" applyFont="1" applyBorder="1" applyAlignment="1">
      <alignment horizontal="center"/>
    </xf>
    <xf numFmtId="166" fontId="42" fillId="16" borderId="43" xfId="3" applyFont="1" applyFill="1" applyBorder="1" applyAlignment="1">
      <alignment horizontal="center"/>
    </xf>
    <xf numFmtId="166" fontId="42" fillId="16" borderId="2" xfId="3" applyFont="1" applyFill="1" applyBorder="1" applyAlignment="1">
      <alignment horizontal="center"/>
    </xf>
    <xf numFmtId="166" fontId="42" fillId="16" borderId="3" xfId="3" applyFont="1" applyFill="1" applyBorder="1" applyAlignment="1">
      <alignment horizontal="center"/>
    </xf>
    <xf numFmtId="166" fontId="8" fillId="0" borderId="16" xfId="3" applyFont="1" applyFill="1" applyBorder="1" applyAlignment="1">
      <alignment horizontal="center"/>
    </xf>
    <xf numFmtId="166" fontId="8" fillId="0" borderId="2" xfId="3" applyFont="1" applyFill="1" applyBorder="1" applyAlignment="1">
      <alignment horizontal="center"/>
    </xf>
    <xf numFmtId="166" fontId="8" fillId="0" borderId="3" xfId="3" applyFont="1" applyFill="1" applyBorder="1" applyAlignment="1">
      <alignment horizontal="center"/>
    </xf>
    <xf numFmtId="166" fontId="8" fillId="0" borderId="7" xfId="3" applyFont="1" applyFill="1" applyBorder="1" applyAlignment="1">
      <alignment horizontal="center"/>
    </xf>
    <xf numFmtId="166" fontId="8" fillId="0" borderId="0" xfId="3" applyFont="1" applyFill="1" applyBorder="1" applyAlignment="1">
      <alignment horizontal="center"/>
    </xf>
    <xf numFmtId="166" fontId="8" fillId="0" borderId="8" xfId="3" applyFont="1" applyFill="1" applyBorder="1" applyAlignment="1">
      <alignment horizontal="center"/>
    </xf>
    <xf numFmtId="166" fontId="8" fillId="0" borderId="74" xfId="3" applyFont="1" applyFill="1" applyBorder="1" applyAlignment="1">
      <alignment horizontal="center"/>
    </xf>
    <xf numFmtId="166" fontId="8" fillId="0" borderId="30" xfId="3" applyFont="1" applyFill="1" applyBorder="1" applyAlignment="1">
      <alignment horizontal="center"/>
    </xf>
    <xf numFmtId="166" fontId="8" fillId="0" borderId="70" xfId="3" applyFont="1" applyFill="1" applyBorder="1" applyAlignment="1">
      <alignment horizontal="center"/>
    </xf>
    <xf numFmtId="0" fontId="16" fillId="13" borderId="48" xfId="6" applyFont="1" applyFill="1" applyBorder="1" applyAlignment="1">
      <alignment horizontal="center"/>
    </xf>
    <xf numFmtId="0" fontId="16" fillId="13" borderId="49" xfId="6" applyFont="1" applyFill="1" applyBorder="1" applyAlignment="1">
      <alignment horizontal="center"/>
    </xf>
    <xf numFmtId="0" fontId="16" fillId="13" borderId="50" xfId="6" applyFont="1" applyFill="1" applyBorder="1" applyAlignment="1">
      <alignment horizontal="center"/>
    </xf>
    <xf numFmtId="0" fontId="43" fillId="16" borderId="30" xfId="6" applyFont="1" applyFill="1" applyBorder="1" applyAlignment="1">
      <alignment horizontal="center"/>
    </xf>
    <xf numFmtId="0" fontId="43" fillId="16" borderId="48" xfId="6" applyFont="1" applyFill="1" applyBorder="1" applyAlignment="1">
      <alignment horizontal="center"/>
    </xf>
    <xf numFmtId="0" fontId="43" fillId="16" borderId="49" xfId="6" applyFont="1" applyFill="1" applyBorder="1" applyAlignment="1">
      <alignment horizontal="center"/>
    </xf>
    <xf numFmtId="0" fontId="43" fillId="16" borderId="50" xfId="6" applyFont="1" applyFill="1" applyBorder="1" applyAlignment="1">
      <alignment horizontal="center"/>
    </xf>
    <xf numFmtId="0" fontId="16" fillId="0" borderId="0" xfId="0" applyFont="1" applyAlignment="1">
      <alignment horizontal="left" indent="1"/>
    </xf>
    <xf numFmtId="0" fontId="16" fillId="0" borderId="0" xfId="0" quotePrefix="1" applyFont="1" applyAlignment="1">
      <alignment horizontal="left" indent="1"/>
    </xf>
  </cellXfs>
  <cellStyles count="19">
    <cellStyle name="Accent1 2" xfId="14" xr:uid="{00000000-0005-0000-0000-000000000000}"/>
    <cellStyle name="Comma" xfId="2" builtinId="3"/>
    <cellStyle name="Euro" xfId="1" xr:uid="{00000000-0005-0000-0000-000001000000}"/>
    <cellStyle name="Euro 2" xfId="11" xr:uid="{00000000-0005-0000-0000-000002000000}"/>
    <cellStyle name="Hyperlink" xfId="10" builtinId="8"/>
    <cellStyle name="Milliers 2" xfId="3" xr:uid="{00000000-0005-0000-0000-000005000000}"/>
    <cellStyle name="Milliers 3" xfId="4" xr:uid="{00000000-0005-0000-0000-000006000000}"/>
    <cellStyle name="Milliers 4" xfId="15" xr:uid="{00000000-0005-0000-0000-000007000000}"/>
    <cellStyle name="Monétaire 2" xfId="5" xr:uid="{00000000-0005-0000-0000-000008000000}"/>
    <cellStyle name="Monétaire 3" xfId="16" xr:uid="{00000000-0005-0000-0000-000009000000}"/>
    <cellStyle name="Normal" xfId="0" builtinId="0"/>
    <cellStyle name="Normal 2" xfId="6" xr:uid="{00000000-0005-0000-0000-00000B000000}"/>
    <cellStyle name="Normal 2 2" xfId="17" xr:uid="{00000000-0005-0000-0000-00000C000000}"/>
    <cellStyle name="Normal 3" xfId="7" xr:uid="{00000000-0005-0000-0000-00000D000000}"/>
    <cellStyle name="Normal 3 2" xfId="12" xr:uid="{00000000-0005-0000-0000-00000E000000}"/>
    <cellStyle name="Normal 4" xfId="13" xr:uid="{00000000-0005-0000-0000-00000F000000}"/>
    <cellStyle name="Percent" xfId="8" builtinId="5"/>
    <cellStyle name="Pourcentage 2" xfId="9" xr:uid="{00000000-0005-0000-0000-000011000000}"/>
    <cellStyle name="Pourcentage 3" xfId="18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102576</xdr:colOff>
      <xdr:row>2</xdr:row>
      <xdr:rowOff>161193</xdr:rowOff>
    </xdr:from>
    <xdr:to>
      <xdr:col>4</xdr:col>
      <xdr:colOff>10582</xdr:colOff>
      <xdr:row>8</xdr:row>
      <xdr:rowOff>36634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02576" y="499860"/>
          <a:ext cx="6437923" cy="8914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BE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oupeone.sharepoint.com/Users/Christophe%20VP/Desktop/Test%20EcoBox/3eme%20round%202810/Pr&#233;vision%20EcoBox%20Test%2020141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tion"/>
      <sheetName val="Prévision des ventes"/>
      <sheetName val="Prévision des couts"/>
      <sheetName val="Investissements"/>
      <sheetName val="Liste"/>
    </sheetNames>
    <sheetDataSet>
      <sheetData sheetId="0"/>
      <sheetData sheetId="1"/>
      <sheetData sheetId="2"/>
      <sheetData sheetId="3"/>
      <sheetData sheetId="4">
        <row r="1">
          <cell r="A1" t="str">
            <v>f</v>
          </cell>
        </row>
        <row r="2">
          <cell r="A2" t="str">
            <v>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cotips.be/front.cgi?text=5&amp;lang=fr" TargetMode="External"/><Relationship Id="rId1" Type="http://schemas.openxmlformats.org/officeDocument/2006/relationships/hyperlink" Target="http://www.ecotips.be/front.cgi?id_sectoren=&amp;id_activiteiten=98&amp;star=&amp;lang=fr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cotips.be/front.cgi?id_sectoren=&amp;id_activiteiten=31&amp;sub_activiteiten=52&amp;star=&amp;lang=fr" TargetMode="External"/><Relationship Id="rId13" Type="http://schemas.openxmlformats.org/officeDocument/2006/relationships/hyperlink" Target="http://www.ecotips.be/front.cgi?text=5&amp;lang=fr" TargetMode="External"/><Relationship Id="rId3" Type="http://schemas.openxmlformats.org/officeDocument/2006/relationships/hyperlink" Target="http://www.ecotips.be/front.cgi?id_sectoren=&amp;id_activiteiten=63&amp;sub_activiteiten=64&amp;star=&amp;lang=fr" TargetMode="External"/><Relationship Id="rId7" Type="http://schemas.openxmlformats.org/officeDocument/2006/relationships/hyperlink" Target="http://www.ecotips.be/front.cgi?id_sectoren=&amp;id_activiteiten=74&amp;sub_activiteiten=75&amp;star=&amp;lang=fr" TargetMode="External"/><Relationship Id="rId12" Type="http://schemas.openxmlformats.org/officeDocument/2006/relationships/hyperlink" Target="http://www.ecotips.be/front.cgi?id_sectoren=&amp;id_activiteiten=4&amp;sub_activiteiten=14&amp;star=&amp;lang=fr" TargetMode="External"/><Relationship Id="rId2" Type="http://schemas.openxmlformats.org/officeDocument/2006/relationships/hyperlink" Target="http://www.ecotips.be/front.cgi?id_sectoren=&amp;id_activiteiten=5&amp;sub_activiteiten=83&amp;star=&amp;lang=fr" TargetMode="External"/><Relationship Id="rId16" Type="http://schemas.openxmlformats.org/officeDocument/2006/relationships/comments" Target="../comments3.xml"/><Relationship Id="rId1" Type="http://schemas.openxmlformats.org/officeDocument/2006/relationships/hyperlink" Target="http://www.ecotips.be/front.cgi?id_sectoren=&amp;id_activiteiten=19&amp;sub_activiteiten=22&amp;star=&amp;lang=fr" TargetMode="External"/><Relationship Id="rId6" Type="http://schemas.openxmlformats.org/officeDocument/2006/relationships/hyperlink" Target="http://www.ecotips.be/front.cgi?id_sectoren=&amp;id_activiteiten=48&amp;sub_activiteiten=57&amp;star=&amp;lang=fr" TargetMode="External"/><Relationship Id="rId11" Type="http://schemas.openxmlformats.org/officeDocument/2006/relationships/hyperlink" Target="http://www.ecotips.be/front.cgi?id_sectoren=&amp;id_activiteiten=4&amp;sub_activiteiten=62&amp;star=&amp;lang=fr" TargetMode="External"/><Relationship Id="rId5" Type="http://schemas.openxmlformats.org/officeDocument/2006/relationships/hyperlink" Target="http://www.ecotips.be/front.cgi?id_sectoren=&amp;id_activiteiten=5&amp;sub_activiteiten=23&amp;star=&amp;lang=fr" TargetMode="External"/><Relationship Id="rId15" Type="http://schemas.openxmlformats.org/officeDocument/2006/relationships/vmlDrawing" Target="../drawings/vmlDrawing3.vml"/><Relationship Id="rId10" Type="http://schemas.openxmlformats.org/officeDocument/2006/relationships/hyperlink" Target="http://www.ecotips.be/front.cgi?id_sectoren=&amp;id_activiteiten=31&amp;sub_activiteiten=36&amp;star=&amp;lang=fr" TargetMode="External"/><Relationship Id="rId4" Type="http://schemas.openxmlformats.org/officeDocument/2006/relationships/hyperlink" Target="http://www.ecotips.be/front.cgi?id_sectoren=&amp;id_activiteiten=2&amp;sub_activiteiten=10&amp;star=&amp;lang=fr" TargetMode="External"/><Relationship Id="rId9" Type="http://schemas.openxmlformats.org/officeDocument/2006/relationships/hyperlink" Target="http://www.ecotips.be/front.cgi?id_sectoren=&amp;id_activiteiten=74&amp;sub_activiteiten=81&amp;star=&amp;lang=fr" TargetMode="External"/><Relationship Id="rId1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cotips.be/front.cgi?id_sectoren=&amp;id_activiteiten=5&amp;sub_activiteiten=25&amp;star=&amp;lang=fr" TargetMode="External"/><Relationship Id="rId2" Type="http://schemas.openxmlformats.org/officeDocument/2006/relationships/hyperlink" Target="http://www.ecotips.be/front.cgi?id_sectoren=&amp;id_activiteiten=74&amp;sub_activiteiten=75&amp;star=&amp;lang=fr" TargetMode="External"/><Relationship Id="rId1" Type="http://schemas.openxmlformats.org/officeDocument/2006/relationships/hyperlink" Target="http://www.ecotips.be/front.cgi?id_sectoren=&amp;id_activiteiten=48&amp;sub_activiteiten=57&amp;star=&amp;lang=fr" TargetMode="External"/><Relationship Id="rId6" Type="http://schemas.openxmlformats.org/officeDocument/2006/relationships/comments" Target="../comments4.xml"/><Relationship Id="rId5" Type="http://schemas.openxmlformats.org/officeDocument/2006/relationships/vmlDrawing" Target="../drawings/vmlDrawing4.v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cotips.be/front.cgi?id_sectoren=&amp;id_activiteiten=74&amp;sub_activiteiten=75&amp;star=&amp;lang=fr" TargetMode="External"/><Relationship Id="rId3" Type="http://schemas.openxmlformats.org/officeDocument/2006/relationships/hyperlink" Target="http://www.ecotips.be/front.cgi?id_sectoren=&amp;id_activiteiten=74&amp;sub_activiteiten=75&amp;star=&amp;lang=fr" TargetMode="External"/><Relationship Id="rId7" Type="http://schemas.openxmlformats.org/officeDocument/2006/relationships/hyperlink" Target="http://www.ecotips.be/front.cgi?id_sectoren=&amp;id_activiteiten=19&amp;sub_activiteiten=20&amp;star=&amp;lang=fr" TargetMode="External"/><Relationship Id="rId2" Type="http://schemas.openxmlformats.org/officeDocument/2006/relationships/hyperlink" Target="http://www.ecotips.be/front.cgi?id_sectoren=&amp;id_activiteiten=6&amp;sub_activiteiten=26&amp;star=&amp;lang=fr" TargetMode="External"/><Relationship Id="rId1" Type="http://schemas.openxmlformats.org/officeDocument/2006/relationships/hyperlink" Target="http://www.ecotips.be/front.cgi?id_sectoren=&amp;id_activiteiten=5&amp;sub_activiteiten=25&amp;star=&amp;lang=fr" TargetMode="External"/><Relationship Id="rId6" Type="http://schemas.openxmlformats.org/officeDocument/2006/relationships/hyperlink" Target="http://www.ecotips.be/front.cgi?id_sectoren=&amp;id_activiteiten=2&amp;star=&amp;lang=fr" TargetMode="External"/><Relationship Id="rId5" Type="http://schemas.openxmlformats.org/officeDocument/2006/relationships/hyperlink" Target="http://www.ecotips.be/front.cgi?id_sectoren=&amp;id_activiteiten=74&amp;sub_activiteiten=84&amp;star=&amp;lang=fr" TargetMode="External"/><Relationship Id="rId10" Type="http://schemas.openxmlformats.org/officeDocument/2006/relationships/printerSettings" Target="../printerSettings/printerSettings7.bin"/><Relationship Id="rId4" Type="http://schemas.openxmlformats.org/officeDocument/2006/relationships/hyperlink" Target="http://www.ecotips.be/front.cgi?id_sectoren=&amp;id_activiteiten=5&amp;sub_activiteiten=24&amp;star=&amp;lang=fr" TargetMode="External"/><Relationship Id="rId9" Type="http://schemas.openxmlformats.org/officeDocument/2006/relationships/hyperlink" Target="http://www.ecotips.be/front.cgi?id_sectoren=&amp;id_activiteiten=74&amp;sub_activiteiten=76&amp;star=&amp;lang=fr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9"/>
    <pageSetUpPr fitToPage="1"/>
  </sheetPr>
  <dimension ref="A1:D47"/>
  <sheetViews>
    <sheetView topLeftCell="A4" zoomScale="130" zoomScaleNormal="130" workbookViewId="0">
      <selection activeCell="C13" sqref="C13"/>
    </sheetView>
  </sheetViews>
  <sheetFormatPr defaultColWidth="11.44140625" defaultRowHeight="13.2" x14ac:dyDescent="0.3"/>
  <cols>
    <col min="1" max="1" width="30.44140625" style="31" customWidth="1"/>
    <col min="2" max="2" width="34.5546875" style="31" customWidth="1"/>
    <col min="3" max="3" width="32.5546875" style="31" customWidth="1"/>
    <col min="4" max="4" width="15.6640625" style="31" customWidth="1"/>
    <col min="5" max="16384" width="11.44140625" style="31"/>
  </cols>
  <sheetData>
    <row r="1" spans="1:4" s="597" customFormat="1" ht="15" x14ac:dyDescent="0.35">
      <c r="A1" s="617" t="s">
        <v>0</v>
      </c>
    </row>
    <row r="2" spans="1:4" s="323" customFormat="1" ht="14.25" customHeight="1" x14ac:dyDescent="0.35">
      <c r="A2" s="600" t="s">
        <v>1</v>
      </c>
      <c r="B2" s="596"/>
      <c r="C2" s="596"/>
      <c r="D2" s="596"/>
    </row>
    <row r="3" spans="1:4" s="84" customFormat="1" ht="14.25" customHeight="1" x14ac:dyDescent="0.35">
      <c r="A3" s="611"/>
      <c r="B3" s="601" t="s">
        <v>2</v>
      </c>
      <c r="C3" s="607"/>
      <c r="D3" s="607"/>
    </row>
    <row r="4" spans="1:4" s="84" customFormat="1" ht="14.25" customHeight="1" x14ac:dyDescent="0.3">
      <c r="A4" s="612"/>
      <c r="B4" s="598" t="s">
        <v>3</v>
      </c>
      <c r="C4" s="600"/>
      <c r="D4" s="597"/>
    </row>
    <row r="5" spans="1:4" ht="14.25" customHeight="1" x14ac:dyDescent="0.45">
      <c r="A5" s="599"/>
      <c r="B5" s="608"/>
      <c r="C5" s="599"/>
      <c r="D5" s="608"/>
    </row>
    <row r="6" spans="1:4" ht="14.25" customHeight="1" x14ac:dyDescent="0.3">
      <c r="A6" s="600" t="s">
        <v>4</v>
      </c>
      <c r="B6" s="596"/>
      <c r="C6" s="596"/>
      <c r="D6" s="610"/>
    </row>
    <row r="7" spans="1:4" ht="14.25" customHeight="1" x14ac:dyDescent="0.3">
      <c r="A7" s="597" t="s">
        <v>5</v>
      </c>
      <c r="B7" s="596"/>
      <c r="C7" s="596"/>
      <c r="D7" s="596"/>
    </row>
    <row r="8" spans="1:4" s="84" customFormat="1" ht="14.25" customHeight="1" x14ac:dyDescent="0.3">
      <c r="A8" s="597" t="s">
        <v>6</v>
      </c>
      <c r="B8" s="596"/>
      <c r="C8" s="596"/>
      <c r="D8" s="596"/>
    </row>
    <row r="9" spans="1:4" ht="14.25" customHeight="1" x14ac:dyDescent="0.3">
      <c r="A9" s="597" t="s">
        <v>7</v>
      </c>
      <c r="B9" s="596"/>
      <c r="C9" s="596"/>
      <c r="D9" s="596"/>
    </row>
    <row r="10" spans="1:4" ht="14.25" customHeight="1" x14ac:dyDescent="0.3">
      <c r="A10" s="597" t="s">
        <v>8</v>
      </c>
      <c r="B10" s="596"/>
      <c r="C10" s="596"/>
      <c r="D10" s="610"/>
    </row>
    <row r="11" spans="1:4" ht="14.25" customHeight="1" x14ac:dyDescent="0.3">
      <c r="A11" s="597" t="s">
        <v>9</v>
      </c>
      <c r="B11" s="596"/>
      <c r="C11" s="596"/>
      <c r="D11" s="610"/>
    </row>
    <row r="12" spans="1:4" s="84" customFormat="1" ht="14.25" customHeight="1" x14ac:dyDescent="0.3">
      <c r="A12" s="597" t="s">
        <v>10</v>
      </c>
      <c r="B12" s="596"/>
      <c r="C12" s="596"/>
      <c r="D12" s="610"/>
    </row>
    <row r="13" spans="1:4" ht="14.25" customHeight="1" x14ac:dyDescent="0.3">
      <c r="A13" s="597" t="s">
        <v>11</v>
      </c>
      <c r="B13" s="596"/>
      <c r="C13" s="596"/>
      <c r="D13" s="596"/>
    </row>
    <row r="14" spans="1:4" ht="14.25" customHeight="1" x14ac:dyDescent="0.45">
      <c r="A14" s="597" t="s">
        <v>12</v>
      </c>
      <c r="B14" s="608"/>
      <c r="C14" s="599"/>
      <c r="D14" s="608"/>
    </row>
    <row r="15" spans="1:4" ht="14.25" customHeight="1" x14ac:dyDescent="0.3">
      <c r="A15" s="610" t="s">
        <v>13</v>
      </c>
      <c r="B15" s="609"/>
      <c r="C15" s="596"/>
      <c r="D15" s="596"/>
    </row>
    <row r="16" spans="1:4" ht="14.25" customHeight="1" x14ac:dyDescent="0.3">
      <c r="A16" s="596"/>
      <c r="B16" s="596"/>
      <c r="C16" s="600"/>
      <c r="D16" s="600"/>
    </row>
    <row r="17" spans="1:4" s="84" customFormat="1" ht="14.25" customHeight="1" x14ac:dyDescent="0.3">
      <c r="A17" s="600" t="s">
        <v>14</v>
      </c>
      <c r="B17" s="596"/>
      <c r="C17" s="596"/>
      <c r="D17" s="596"/>
    </row>
    <row r="18" spans="1:4" ht="14.25" customHeight="1" x14ac:dyDescent="0.3">
      <c r="A18" s="597" t="s">
        <v>15</v>
      </c>
      <c r="B18" s="596"/>
      <c r="C18" s="600"/>
      <c r="D18" s="596"/>
    </row>
    <row r="19" spans="1:4" ht="14.25" customHeight="1" x14ac:dyDescent="0.45">
      <c r="A19" s="597" t="s">
        <v>16</v>
      </c>
      <c r="B19" s="597"/>
      <c r="C19" s="597"/>
      <c r="D19" s="608"/>
    </row>
    <row r="20" spans="1:4" ht="14.25" customHeight="1" x14ac:dyDescent="0.45">
      <c r="A20" s="597" t="s">
        <v>17</v>
      </c>
      <c r="B20" s="597"/>
      <c r="C20" s="597"/>
      <c r="D20" s="608"/>
    </row>
    <row r="21" spans="1:4" ht="14.25" customHeight="1" x14ac:dyDescent="0.3">
      <c r="A21" s="597" t="s">
        <v>18</v>
      </c>
      <c r="B21" s="596"/>
      <c r="C21" s="596"/>
      <c r="D21" s="596"/>
    </row>
    <row r="22" spans="1:4" ht="14.25" customHeight="1" x14ac:dyDescent="0.3">
      <c r="A22" s="597" t="s">
        <v>19</v>
      </c>
      <c r="B22" s="596"/>
      <c r="C22" s="633" t="s">
        <v>20</v>
      </c>
      <c r="D22" s="596"/>
    </row>
    <row r="23" spans="1:4" ht="14.25" customHeight="1" x14ac:dyDescent="0.3">
      <c r="A23" s="597" t="s">
        <v>21</v>
      </c>
      <c r="B23" s="634"/>
      <c r="C23" s="634" t="s">
        <v>22</v>
      </c>
      <c r="D23" s="596"/>
    </row>
    <row r="27" spans="1:4" s="84" customFormat="1" x14ac:dyDescent="0.3">
      <c r="A27" s="600"/>
      <c r="B27" s="600"/>
      <c r="C27" s="600"/>
      <c r="D27" s="600"/>
    </row>
    <row r="29" spans="1:4" s="84" customFormat="1" ht="15" x14ac:dyDescent="0.45">
      <c r="A29" s="599"/>
      <c r="B29" s="608"/>
      <c r="C29" s="599"/>
      <c r="D29" s="608"/>
    </row>
    <row r="30" spans="1:4" ht="15" x14ac:dyDescent="0.35">
      <c r="A30" s="324"/>
      <c r="B30" s="609"/>
      <c r="C30" s="597"/>
      <c r="D30" s="597"/>
    </row>
    <row r="31" spans="1:4" ht="15" x14ac:dyDescent="0.35">
      <c r="A31" s="324"/>
      <c r="B31" s="609"/>
      <c r="C31" s="597"/>
      <c r="D31" s="597"/>
    </row>
    <row r="32" spans="1:4" ht="14.4" x14ac:dyDescent="0.35">
      <c r="A32" s="597"/>
      <c r="B32" s="597"/>
      <c r="C32" s="89"/>
      <c r="D32" s="597"/>
    </row>
    <row r="33" spans="1:4" s="84" customFormat="1" ht="15" x14ac:dyDescent="0.45">
      <c r="A33" s="599"/>
      <c r="B33" s="608"/>
      <c r="C33" s="599"/>
      <c r="D33" s="608"/>
    </row>
    <row r="35" spans="1:4" s="84" customFormat="1" ht="15" x14ac:dyDescent="0.45">
      <c r="A35" s="599"/>
      <c r="B35" s="608"/>
      <c r="C35" s="599"/>
      <c r="D35" s="608"/>
    </row>
    <row r="36" spans="1:4" x14ac:dyDescent="0.3">
      <c r="A36" s="597"/>
      <c r="B36" s="609"/>
      <c r="C36" s="597"/>
      <c r="D36" s="597"/>
    </row>
    <row r="38" spans="1:4" s="84" customFormat="1" x14ac:dyDescent="0.3">
      <c r="A38" s="600"/>
      <c r="B38" s="600"/>
      <c r="C38" s="600"/>
      <c r="D38" s="600"/>
    </row>
    <row r="39" spans="1:4" x14ac:dyDescent="0.3">
      <c r="A39" s="37"/>
      <c r="B39" s="597"/>
      <c r="C39" s="597"/>
      <c r="D39" s="597"/>
    </row>
    <row r="40" spans="1:4" s="84" customFormat="1" x14ac:dyDescent="0.3">
      <c r="A40" s="600"/>
      <c r="B40" s="600"/>
      <c r="C40" s="600"/>
      <c r="D40" s="600"/>
    </row>
    <row r="42" spans="1:4" x14ac:dyDescent="0.3">
      <c r="A42" s="37"/>
      <c r="B42" s="37"/>
      <c r="C42" s="597"/>
      <c r="D42" s="597"/>
    </row>
    <row r="47" spans="1:4" x14ac:dyDescent="0.3">
      <c r="A47" s="600"/>
      <c r="B47" s="600"/>
      <c r="C47" s="597"/>
      <c r="D47" s="597"/>
    </row>
  </sheetData>
  <sheetProtection selectLockedCells="1"/>
  <hyperlinks>
    <hyperlink ref="C22" r:id="rId1" xr:uid="{00000000-0004-0000-0000-000000000000}"/>
    <hyperlink ref="C23" r:id="rId2" xr:uid="{00000000-0004-0000-0000-000001000000}"/>
  </hyperlinks>
  <pageMargins left="0.78740157499999996" right="0.78740157499999996" top="0.984251969" bottom="0.984251969" header="0.4921259845" footer="0.4921259845"/>
  <pageSetup paperSize="9" scale="85" orientation="portrait" r:id="rId3"/>
  <headerFooter alignWithMargins="0">
    <oddHeader>&amp;F</oddHeader>
    <oddFooter>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7">
    <tabColor indexed="9"/>
    <pageSetUpPr fitToPage="1"/>
  </sheetPr>
  <dimension ref="A1:O2296"/>
  <sheetViews>
    <sheetView topLeftCell="B1" zoomScaleSheetLayoutView="100" workbookViewId="0">
      <selection activeCell="D5" sqref="D5"/>
    </sheetView>
  </sheetViews>
  <sheetFormatPr defaultColWidth="11.44140625" defaultRowHeight="13.2" x14ac:dyDescent="0.3"/>
  <cols>
    <col min="1" max="1" width="42.33203125" style="13" customWidth="1"/>
    <col min="2" max="2" width="14.88671875" style="14" customWidth="1"/>
    <col min="3" max="3" width="14.44140625" style="13" bestFit="1" customWidth="1"/>
    <col min="4" max="4" width="12.88671875" style="13" customWidth="1"/>
    <col min="5" max="5" width="12.6640625" style="13" customWidth="1"/>
    <col min="6" max="6" width="12.44140625" style="13" customWidth="1"/>
    <col min="7" max="8" width="12.5546875" style="13" customWidth="1"/>
    <col min="9" max="9" width="12.88671875" style="13" customWidth="1"/>
    <col min="10" max="10" width="12.5546875" style="13" customWidth="1"/>
    <col min="11" max="11" width="13" style="13" customWidth="1"/>
    <col min="12" max="14" width="13.33203125" style="13" bestFit="1" customWidth="1"/>
    <col min="15" max="15" width="13.88671875" style="14" customWidth="1"/>
    <col min="16" max="16" width="13.5546875" style="13" bestFit="1" customWidth="1"/>
    <col min="17" max="16384" width="11.44140625" style="13"/>
  </cols>
  <sheetData>
    <row r="1" spans="1:15" ht="13.8" thickBot="1" x14ac:dyDescent="0.35">
      <c r="A1" s="25" t="s">
        <v>191</v>
      </c>
      <c r="B1" s="423" t="s">
        <v>300</v>
      </c>
      <c r="C1" s="422" t="s">
        <v>301</v>
      </c>
      <c r="D1" s="422" t="s">
        <v>302</v>
      </c>
      <c r="E1" s="422" t="s">
        <v>303</v>
      </c>
      <c r="F1" s="422" t="s">
        <v>304</v>
      </c>
      <c r="G1" s="422" t="s">
        <v>305</v>
      </c>
      <c r="H1" s="422" t="s">
        <v>306</v>
      </c>
      <c r="I1" s="422" t="s">
        <v>307</v>
      </c>
      <c r="J1" s="422" t="s">
        <v>308</v>
      </c>
      <c r="K1" s="422" t="s">
        <v>309</v>
      </c>
      <c r="L1" s="422" t="s">
        <v>310</v>
      </c>
      <c r="M1" s="422" t="s">
        <v>311</v>
      </c>
      <c r="N1" s="422" t="s">
        <v>312</v>
      </c>
      <c r="O1" s="422" t="s">
        <v>313</v>
      </c>
    </row>
    <row r="2" spans="1:15" ht="13.8" thickBot="1" x14ac:dyDescent="0.35">
      <c r="A2" s="428" t="s">
        <v>314</v>
      </c>
      <c r="B2" s="416"/>
      <c r="C2" s="416">
        <f>B33</f>
        <v>42516.064700000003</v>
      </c>
      <c r="D2" s="416">
        <f>C33</f>
        <v>42251.011366666673</v>
      </c>
      <c r="E2" s="416">
        <f t="shared" ref="E2:N2" si="0">D33</f>
        <v>49453.958033333343</v>
      </c>
      <c r="F2" s="416">
        <f t="shared" si="0"/>
        <v>31278.805437442625</v>
      </c>
      <c r="G2" s="416">
        <f t="shared" si="0"/>
        <v>28593.752104109295</v>
      </c>
      <c r="H2" s="416">
        <f t="shared" si="0"/>
        <v>29296.698770775965</v>
      </c>
      <c r="I2" s="416">
        <f t="shared" si="0"/>
        <v>22182.263684802598</v>
      </c>
      <c r="J2" s="416">
        <f t="shared" si="0"/>
        <v>18771.210351469264</v>
      </c>
      <c r="K2" s="416">
        <f t="shared" si="0"/>
        <v>15360.157018135931</v>
      </c>
      <c r="L2" s="416">
        <f t="shared" si="0"/>
        <v>9085.7219321625598</v>
      </c>
      <c r="M2" s="416">
        <f t="shared" si="0"/>
        <v>9788.6685988292265</v>
      </c>
      <c r="N2" s="416">
        <f t="shared" si="0"/>
        <v>10491.615265495893</v>
      </c>
      <c r="O2" s="417">
        <f>SUM(C2:N2)</f>
        <v>309069.92726322345</v>
      </c>
    </row>
    <row r="3" spans="1:15" x14ac:dyDescent="0.3">
      <c r="A3" s="418" t="s">
        <v>315</v>
      </c>
      <c r="B3" s="419"/>
      <c r="C3" s="420"/>
      <c r="D3" s="420"/>
      <c r="E3" s="420"/>
      <c r="F3" s="420"/>
      <c r="G3" s="421"/>
      <c r="H3" s="421"/>
      <c r="I3" s="421"/>
      <c r="J3" s="421"/>
      <c r="K3" s="421"/>
      <c r="L3" s="421"/>
      <c r="M3" s="421"/>
      <c r="N3" s="421"/>
      <c r="O3" s="421">
        <f t="shared" ref="O3:O32" si="1">SUM(C3:N3)</f>
        <v>0</v>
      </c>
    </row>
    <row r="4" spans="1:15" x14ac:dyDescent="0.3">
      <c r="A4" s="18" t="s">
        <v>316</v>
      </c>
      <c r="B4" s="163">
        <f>Bilan!F4+Bilan!F5</f>
        <v>0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9">
        <f t="shared" si="1"/>
        <v>0</v>
      </c>
    </row>
    <row r="5" spans="1:15" x14ac:dyDescent="0.3">
      <c r="A5" s="18" t="s">
        <v>317</v>
      </c>
      <c r="B5" s="163">
        <f>Affectation!D8</f>
        <v>100000</v>
      </c>
      <c r="C5" s="425"/>
      <c r="D5" s="163">
        <f>Affectation!D9+Affectation!D10</f>
        <v>6500</v>
      </c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9">
        <f t="shared" si="1"/>
        <v>6500</v>
      </c>
    </row>
    <row r="6" spans="1:15" x14ac:dyDescent="0.3">
      <c r="A6" s="18" t="s">
        <v>318</v>
      </c>
      <c r="B6" s="162">
        <f>'Amortissement crédit1'!C1+'Amortissement crédit 2'!C1+'Amortissement crédit 3'!C1+'Amortissement leasing'!C1</f>
        <v>0</v>
      </c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30">
        <f t="shared" si="1"/>
        <v>0</v>
      </c>
    </row>
    <row r="7" spans="1:15" x14ac:dyDescent="0.3">
      <c r="A7" s="18" t="s">
        <v>319</v>
      </c>
      <c r="B7" s="162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30">
        <f t="shared" si="1"/>
        <v>0</v>
      </c>
    </row>
    <row r="8" spans="1:15" x14ac:dyDescent="0.3">
      <c r="A8" s="18" t="s">
        <v>320</v>
      </c>
      <c r="B8" s="102"/>
      <c r="C8" s="162">
        <f>Ventes!I23</f>
        <v>9922</v>
      </c>
      <c r="D8" s="162">
        <f>Ventes!J23</f>
        <v>10890</v>
      </c>
      <c r="E8" s="162">
        <f>Ventes!K23</f>
        <v>10890</v>
      </c>
      <c r="F8" s="162">
        <f>Ventes!L23</f>
        <v>7502</v>
      </c>
      <c r="G8" s="162">
        <f>Ventes!M23</f>
        <v>10890</v>
      </c>
      <c r="H8" s="162">
        <f>Ventes!N23</f>
        <v>10890</v>
      </c>
      <c r="I8" s="162">
        <f>Ventes!O23</f>
        <v>6776</v>
      </c>
      <c r="J8" s="162">
        <f>Ventes!P23</f>
        <v>6776</v>
      </c>
      <c r="K8" s="162">
        <f>Ventes!Q23</f>
        <v>10890</v>
      </c>
      <c r="L8" s="162">
        <f>Ventes!R23</f>
        <v>10890</v>
      </c>
      <c r="M8" s="162">
        <f>Ventes!S23</f>
        <v>10890</v>
      </c>
      <c r="N8" s="162">
        <f>Ventes!T23</f>
        <v>6050</v>
      </c>
      <c r="O8" s="162">
        <f t="shared" si="1"/>
        <v>113256</v>
      </c>
    </row>
    <row r="9" spans="1:15" ht="13.8" thickBot="1" x14ac:dyDescent="0.35">
      <c r="A9" s="18" t="s">
        <v>321</v>
      </c>
      <c r="B9" s="162"/>
      <c r="C9" s="162"/>
      <c r="D9" s="162"/>
      <c r="E9" s="162">
        <f>IF('TVA AN 1'!B11&lt;0,-'TVA AN 1'!B11,0)</f>
        <v>0</v>
      </c>
      <c r="F9" s="162"/>
      <c r="G9" s="162"/>
      <c r="H9" s="162">
        <f>IF('TVA AN 1'!C11&lt;0,-'TVA AN 1'!C11,0)</f>
        <v>0</v>
      </c>
      <c r="I9" s="162"/>
      <c r="J9" s="162"/>
      <c r="K9" s="162">
        <f>IF('TVA AN 1'!D11&lt;0,-'TVA AN 1'!D11,0)</f>
        <v>0</v>
      </c>
      <c r="L9" s="162"/>
      <c r="M9" s="162"/>
      <c r="N9" s="162">
        <f>IF('TVA AN 1'!E11&lt;0,-'TVA AN 1'!E11,0)</f>
        <v>0</v>
      </c>
      <c r="O9" s="162">
        <f t="shared" si="1"/>
        <v>0</v>
      </c>
    </row>
    <row r="10" spans="1:15" ht="13.8" thickBot="1" x14ac:dyDescent="0.35">
      <c r="A10" s="415" t="s">
        <v>322</v>
      </c>
      <c r="B10" s="416">
        <f>SUM(B4:B9)</f>
        <v>100000</v>
      </c>
      <c r="C10" s="416">
        <f t="shared" ref="C10:N10" si="2">SUM(C4:C9)</f>
        <v>9922</v>
      </c>
      <c r="D10" s="416">
        <f t="shared" si="2"/>
        <v>17390</v>
      </c>
      <c r="E10" s="416">
        <f t="shared" si="2"/>
        <v>10890</v>
      </c>
      <c r="F10" s="416">
        <f t="shared" si="2"/>
        <v>7502</v>
      </c>
      <c r="G10" s="416">
        <f t="shared" si="2"/>
        <v>10890</v>
      </c>
      <c r="H10" s="416">
        <f t="shared" si="2"/>
        <v>10890</v>
      </c>
      <c r="I10" s="416">
        <f t="shared" si="2"/>
        <v>6776</v>
      </c>
      <c r="J10" s="416">
        <f t="shared" si="2"/>
        <v>6776</v>
      </c>
      <c r="K10" s="416">
        <f t="shared" si="2"/>
        <v>10890</v>
      </c>
      <c r="L10" s="416">
        <f t="shared" si="2"/>
        <v>10890</v>
      </c>
      <c r="M10" s="416">
        <f t="shared" si="2"/>
        <v>10890</v>
      </c>
      <c r="N10" s="417">
        <f t="shared" si="2"/>
        <v>6050</v>
      </c>
      <c r="O10" s="417">
        <f t="shared" si="1"/>
        <v>119756</v>
      </c>
    </row>
    <row r="11" spans="1:15" x14ac:dyDescent="0.3">
      <c r="A11" s="18"/>
      <c r="B11" s="1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>
        <f t="shared" si="1"/>
        <v>0</v>
      </c>
    </row>
    <row r="12" spans="1:15" x14ac:dyDescent="0.3">
      <c r="A12" s="418" t="s">
        <v>323</v>
      </c>
      <c r="B12" s="419"/>
      <c r="C12" s="420"/>
      <c r="D12" s="420"/>
      <c r="E12" s="420"/>
      <c r="F12" s="420"/>
      <c r="G12" s="421"/>
      <c r="H12" s="421"/>
      <c r="I12" s="421"/>
      <c r="J12" s="421"/>
      <c r="K12" s="421"/>
      <c r="L12" s="421"/>
      <c r="M12" s="421"/>
      <c r="N12" s="421"/>
      <c r="O12" s="421">
        <f t="shared" si="1"/>
        <v>0</v>
      </c>
    </row>
    <row r="13" spans="1:15" x14ac:dyDescent="0.3">
      <c r="A13" s="18" t="s">
        <v>324</v>
      </c>
      <c r="B13" s="362">
        <f>Affectation!B30</f>
        <v>0</v>
      </c>
      <c r="C13" s="162">
        <f>Ventes!I$24</f>
        <v>0</v>
      </c>
      <c r="D13" s="162">
        <f>Ventes!J$24</f>
        <v>0</v>
      </c>
      <c r="E13" s="162">
        <f>Ventes!K$24</f>
        <v>0</v>
      </c>
      <c r="F13" s="162">
        <f>Ventes!L$24</f>
        <v>0</v>
      </c>
      <c r="G13" s="162">
        <f>Ventes!M$24</f>
        <v>0</v>
      </c>
      <c r="H13" s="162">
        <f>Ventes!N$24</f>
        <v>0</v>
      </c>
      <c r="I13" s="162">
        <f>Ventes!O$24</f>
        <v>0</v>
      </c>
      <c r="J13" s="162">
        <f>Ventes!P$24</f>
        <v>0</v>
      </c>
      <c r="K13" s="162">
        <f>Ventes!Q$24</f>
        <v>0</v>
      </c>
      <c r="L13" s="162">
        <f>Ventes!R$24</f>
        <v>0</v>
      </c>
      <c r="M13" s="162">
        <f>Ventes!S$24</f>
        <v>0</v>
      </c>
      <c r="N13" s="162">
        <f>Ventes!T$24</f>
        <v>0</v>
      </c>
      <c r="O13" s="162">
        <f t="shared" si="1"/>
        <v>0</v>
      </c>
    </row>
    <row r="14" spans="1:15" x14ac:dyDescent="0.3">
      <c r="A14" s="18" t="s">
        <v>325</v>
      </c>
      <c r="B14" s="162">
        <f>Résultat!B20*1.21</f>
        <v>0</v>
      </c>
      <c r="C14" s="425"/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162">
        <f>SUM(B14:N14)</f>
        <v>0</v>
      </c>
    </row>
    <row r="15" spans="1:15" x14ac:dyDescent="0.3">
      <c r="A15" s="18" t="s">
        <v>326</v>
      </c>
      <c r="B15" s="479"/>
      <c r="C15" s="162">
        <f>((Résultat!$B$22+Résultat!$B$26+Résultat!$B$28)/12)*1.21+Résultat!$B$21/12+Résultat!$B$23/12+Résultat!$B$24/12+((Résultat!$B$25/12)*1.06)</f>
        <v>1390.3333333333333</v>
      </c>
      <c r="D15" s="162">
        <f>((Résultat!$B$22+Résultat!$B$26+Résultat!$B$28)/12)*1.21+Résultat!$B$21/12+Résultat!$B$23/12+Résultat!$B$24/12+((Résultat!$B$25/12)*1.06)</f>
        <v>1390.3333333333333</v>
      </c>
      <c r="E15" s="162">
        <f>((Résultat!$B$22+Résultat!$B$26+Résultat!$B$28)/12)*1.21+Résultat!$B$21/12+Résultat!$B$23/12+Résultat!$B$24/12+((Résultat!$B$25/12)*1.06)</f>
        <v>1390.3333333333333</v>
      </c>
      <c r="F15" s="162">
        <f>((Résultat!$B$22+Résultat!$B$26+Résultat!$B$28)/12)*1.21+Résultat!$B$21/12+Résultat!$B$23/12+Résultat!$B$24/12+((Résultat!$B$25/12)*1.06)</f>
        <v>1390.3333333333333</v>
      </c>
      <c r="G15" s="162">
        <f>((Résultat!$B$22+Résultat!$B$26+Résultat!$B$28)/12)*1.21+Résultat!$B$21/12+Résultat!$B$23/12+Résultat!$B$24/12+((Résultat!$B$25/12)*1.06)</f>
        <v>1390.3333333333333</v>
      </c>
      <c r="H15" s="162">
        <f>((Résultat!$B$22+Résultat!$B$26+Résultat!$B$28)/12)*1.21+Résultat!$B$21/12+Résultat!$B$23/12+Résultat!$B$24/12+((Résultat!$B$25/12)*1.06)</f>
        <v>1390.3333333333333</v>
      </c>
      <c r="I15" s="162">
        <f>((Résultat!$B$22+Résultat!$B$26+Résultat!$B$28)/12)*1.21+Résultat!$B$21/12+Résultat!$B$23/12+Résultat!$B$24/12+((Résultat!$B$25/12)*1.06)</f>
        <v>1390.3333333333333</v>
      </c>
      <c r="J15" s="162">
        <f>((Résultat!$B$22+Résultat!$B$26+Résultat!$B$28)/12)*1.21+Résultat!$B$21/12+Résultat!$B$23/12+Résultat!$B$24/12+((Résultat!$B$25/12)*1.06)</f>
        <v>1390.3333333333333</v>
      </c>
      <c r="K15" s="162">
        <f>((Résultat!$B$22+Résultat!$B$26+Résultat!$B$28)/12)*1.21+Résultat!$B$21/12+Résultat!$B$23/12+Résultat!$B$24/12+((Résultat!$B$25/12)*1.06)</f>
        <v>1390.3333333333333</v>
      </c>
      <c r="L15" s="162">
        <f>((Résultat!$B$22+Résultat!$B$26+Résultat!$B$28)/12)*1.21+Résultat!$B$21/12+Résultat!$B$23/12+Résultat!$B$24/12+((Résultat!$B$25/12)*1.06)</f>
        <v>1390.3333333333333</v>
      </c>
      <c r="M15" s="162">
        <f>((Résultat!$B$22+Résultat!$B$26+Résultat!$B$28)/12)*1.21+Résultat!$B$21/12+Résultat!$B$23/12+Résultat!$B$24/12+((Résultat!$B$25/12)*1.06)</f>
        <v>1390.3333333333333</v>
      </c>
      <c r="N15" s="162">
        <f>((Résultat!$B$22+Résultat!$B$26+Résultat!$B$28)/12)*1.21+Résultat!$B$21/12+Résultat!$B$23/12+Résultat!$B$24/12+((Résultat!$B$25/12)*1.06)</f>
        <v>1390.3333333333333</v>
      </c>
      <c r="O15" s="162">
        <f t="shared" si="1"/>
        <v>16684.000000000004</v>
      </c>
    </row>
    <row r="16" spans="1:15" x14ac:dyDescent="0.3">
      <c r="A16" s="18" t="s">
        <v>327</v>
      </c>
      <c r="B16" s="426"/>
      <c r="C16" s="162">
        <f>(Résultat!$B$33/12)*1.21</f>
        <v>630.20833333333337</v>
      </c>
      <c r="D16" s="162">
        <f>(Résultat!$B$33/12)*1.21</f>
        <v>630.20833333333337</v>
      </c>
      <c r="E16" s="162">
        <f>(Résultat!$B$33/12)*1.21</f>
        <v>630.20833333333337</v>
      </c>
      <c r="F16" s="162">
        <f>(Résultat!$B$33/12)*1.21</f>
        <v>630.20833333333337</v>
      </c>
      <c r="G16" s="162">
        <f>(Résultat!$B$33/12)*1.21</f>
        <v>630.20833333333337</v>
      </c>
      <c r="H16" s="162">
        <f>(Résultat!$B$33/12)*1.21</f>
        <v>630.20833333333337</v>
      </c>
      <c r="I16" s="162">
        <f>(Résultat!$B$33/12)*1.21</f>
        <v>630.20833333333337</v>
      </c>
      <c r="J16" s="162">
        <f>(Résultat!$B$33/12)*1.21</f>
        <v>630.20833333333337</v>
      </c>
      <c r="K16" s="162">
        <f>(Résultat!$B$33/12)*1.21</f>
        <v>630.20833333333337</v>
      </c>
      <c r="L16" s="162">
        <f>(Résultat!$B$33/12)*1.21</f>
        <v>630.20833333333337</v>
      </c>
      <c r="M16" s="162">
        <f>(Résultat!$B$33/12)*1.21</f>
        <v>630.20833333333337</v>
      </c>
      <c r="N16" s="162">
        <f>(Résultat!$B$33/12)*1.21</f>
        <v>630.20833333333337</v>
      </c>
      <c r="O16" s="162">
        <f t="shared" si="1"/>
        <v>7562.4999999999991</v>
      </c>
    </row>
    <row r="17" spans="1:15" x14ac:dyDescent="0.3">
      <c r="A17" s="18" t="s">
        <v>328</v>
      </c>
      <c r="B17" s="427"/>
      <c r="C17" s="162">
        <f>(Résultat!$B$38/12)*1.21</f>
        <v>357.95833333333331</v>
      </c>
      <c r="D17" s="162">
        <f>(Résultat!$B$38/12)*1.21</f>
        <v>357.95833333333331</v>
      </c>
      <c r="E17" s="162">
        <f>(Résultat!$B$38/12)*1.21</f>
        <v>357.95833333333331</v>
      </c>
      <c r="F17" s="162">
        <f>(Résultat!$B$38/12)*1.21</f>
        <v>357.95833333333331</v>
      </c>
      <c r="G17" s="162">
        <f>(Résultat!$B$38/12)*1.21</f>
        <v>357.95833333333331</v>
      </c>
      <c r="H17" s="162">
        <f>(Résultat!$B$38/12)*1.21</f>
        <v>357.95833333333331</v>
      </c>
      <c r="I17" s="162">
        <f>(Résultat!$B$38/12)*1.21</f>
        <v>357.95833333333331</v>
      </c>
      <c r="J17" s="162">
        <f>(Résultat!$B$38/12)*1.21</f>
        <v>357.95833333333331</v>
      </c>
      <c r="K17" s="162">
        <f>(Résultat!$B$38/12)*1.21</f>
        <v>357.95833333333331</v>
      </c>
      <c r="L17" s="162">
        <f>(Résultat!$B$38/12)*1.21</f>
        <v>357.95833333333331</v>
      </c>
      <c r="M17" s="162">
        <f>(Résultat!$B$38/12)*1.21</f>
        <v>357.95833333333331</v>
      </c>
      <c r="N17" s="162">
        <f>(Résultat!$B$38/12)*1.21</f>
        <v>357.95833333333331</v>
      </c>
      <c r="O17" s="162">
        <f t="shared" si="1"/>
        <v>4295.5000000000009</v>
      </c>
    </row>
    <row r="18" spans="1:15" x14ac:dyDescent="0.3">
      <c r="A18" s="18" t="s">
        <v>329</v>
      </c>
      <c r="B18" s="162">
        <f>Affectation!B35</f>
        <v>2420</v>
      </c>
      <c r="C18" s="162">
        <f>((Résultat!$B$40+Résultat!$B$39)/12)*1.21</f>
        <v>0</v>
      </c>
      <c r="D18" s="162">
        <f>((Résultat!$B$40+Résultat!$B$39)/12)*1.21</f>
        <v>0</v>
      </c>
      <c r="E18" s="162">
        <f>((Résultat!$B$40+Résultat!$B$39)/12)*1.21</f>
        <v>0</v>
      </c>
      <c r="F18" s="162">
        <f>((Résultat!$B$40+Résultat!$B$39)/12)*1.21</f>
        <v>0</v>
      </c>
      <c r="G18" s="162">
        <f>((Résultat!$B$40+Résultat!$B$39)/12)*1.21</f>
        <v>0</v>
      </c>
      <c r="H18" s="162">
        <f>((Résultat!$B$40+Résultat!$B$39)/12)*1.21</f>
        <v>0</v>
      </c>
      <c r="I18" s="162">
        <f>((Résultat!$B$40+Résultat!$B$39)/12)*1.21</f>
        <v>0</v>
      </c>
      <c r="J18" s="162">
        <f>((Résultat!$B$40+Résultat!$B$39)/12)*1.21</f>
        <v>0</v>
      </c>
      <c r="K18" s="162">
        <f>((Résultat!$B$40+Résultat!$B$39)/12)*1.21</f>
        <v>0</v>
      </c>
      <c r="L18" s="162">
        <f>((Résultat!$B$40+Résultat!$B$39)/12)*1.21</f>
        <v>0</v>
      </c>
      <c r="M18" s="162">
        <f>((Résultat!$B$40+Résultat!$B$39)/12)*1.21</f>
        <v>0</v>
      </c>
      <c r="N18" s="162">
        <f>((Résultat!$B$40+Résultat!$B$39)/12)*1.21</f>
        <v>0</v>
      </c>
      <c r="O18" s="162">
        <f t="shared" si="1"/>
        <v>0</v>
      </c>
    </row>
    <row r="19" spans="1:15" x14ac:dyDescent="0.3">
      <c r="A19" s="18" t="s">
        <v>330</v>
      </c>
      <c r="B19" s="479"/>
      <c r="C19" s="162">
        <f>(Résultat!$B$52/12)</f>
        <v>142.05333333333331</v>
      </c>
      <c r="D19" s="162">
        <f>(Résultat!$B$52/12)</f>
        <v>142.05333333333331</v>
      </c>
      <c r="E19" s="162">
        <f>(Résultat!$B$52/12)</f>
        <v>142.05333333333331</v>
      </c>
      <c r="F19" s="162">
        <f>(Résultat!$B$52/12)</f>
        <v>142.05333333333331</v>
      </c>
      <c r="G19" s="162">
        <f>(Résultat!$B$52/12)</f>
        <v>142.05333333333331</v>
      </c>
      <c r="H19" s="162">
        <f>(Résultat!$B$52/12)</f>
        <v>142.05333333333331</v>
      </c>
      <c r="I19" s="162">
        <f>(Résultat!$B$52/12)</f>
        <v>142.05333333333331</v>
      </c>
      <c r="J19" s="162">
        <f>(Résultat!$B$52/12)</f>
        <v>142.05333333333331</v>
      </c>
      <c r="K19" s="162">
        <f>(Résultat!$B$52/12)</f>
        <v>142.05333333333331</v>
      </c>
      <c r="L19" s="162">
        <f>(Résultat!$B$52/12)</f>
        <v>142.05333333333331</v>
      </c>
      <c r="M19" s="162">
        <f>(Résultat!$B$52/12)</f>
        <v>142.05333333333331</v>
      </c>
      <c r="N19" s="162">
        <f>(Résultat!$B$52/12)</f>
        <v>142.05333333333331</v>
      </c>
      <c r="O19" s="162">
        <f t="shared" si="1"/>
        <v>1704.6399999999996</v>
      </c>
    </row>
    <row r="20" spans="1:15" x14ac:dyDescent="0.3">
      <c r="A20" s="18" t="s">
        <v>331</v>
      </c>
      <c r="B20" s="426"/>
      <c r="C20" s="162">
        <f>(Résultat!$B$64/12)*1.21</f>
        <v>859.49999999999989</v>
      </c>
      <c r="D20" s="162">
        <f>(Résultat!$B$64/12)*1.21</f>
        <v>859.49999999999989</v>
      </c>
      <c r="E20" s="162">
        <f>(Résultat!$B$64/12)*1.21</f>
        <v>859.49999999999989</v>
      </c>
      <c r="F20" s="162">
        <f>(Résultat!$B$64/12)*1.21</f>
        <v>859.49999999999989</v>
      </c>
      <c r="G20" s="162">
        <f>(Résultat!$B$64/12)*1.21</f>
        <v>859.49999999999989</v>
      </c>
      <c r="H20" s="162">
        <f>(Résultat!$B$64/12)*1.21</f>
        <v>859.49999999999989</v>
      </c>
      <c r="I20" s="162">
        <f>(Résultat!$B$64/12)*1.21</f>
        <v>859.49999999999989</v>
      </c>
      <c r="J20" s="162">
        <f>(Résultat!$B$64/12)*1.21</f>
        <v>859.49999999999989</v>
      </c>
      <c r="K20" s="162">
        <f>(Résultat!$B$64/12)*1.21</f>
        <v>859.49999999999989</v>
      </c>
      <c r="L20" s="162">
        <f>(Résultat!$B$64/12)*1.21</f>
        <v>859.49999999999989</v>
      </c>
      <c r="M20" s="162">
        <f>(Résultat!$B$64/12)*1.21</f>
        <v>859.49999999999989</v>
      </c>
      <c r="N20" s="162">
        <f>(Résultat!$B$64/12)*1.21</f>
        <v>859.49999999999989</v>
      </c>
      <c r="O20" s="162">
        <f t="shared" si="1"/>
        <v>10313.999999999998</v>
      </c>
    </row>
    <row r="21" spans="1:15" x14ac:dyDescent="0.3">
      <c r="A21" s="18" t="s">
        <v>332</v>
      </c>
      <c r="B21" s="426"/>
      <c r="C21" s="162">
        <f>(Résultat!$B$74/12)</f>
        <v>0</v>
      </c>
      <c r="D21" s="162">
        <f>(Résultat!$B$74/12)</f>
        <v>0</v>
      </c>
      <c r="E21" s="162">
        <f>(Résultat!$B$74/12)</f>
        <v>0</v>
      </c>
      <c r="F21" s="162">
        <f>(Résultat!$B$74/12)</f>
        <v>0</v>
      </c>
      <c r="G21" s="162">
        <f>(Résultat!$B$74/12)</f>
        <v>0</v>
      </c>
      <c r="H21" s="162">
        <f>(Résultat!$B$74/12)</f>
        <v>0</v>
      </c>
      <c r="I21" s="162">
        <f>(Résultat!$B$74/12)</f>
        <v>0</v>
      </c>
      <c r="J21" s="162">
        <f>(Résultat!$B$74/12)</f>
        <v>0</v>
      </c>
      <c r="K21" s="162">
        <f>(Résultat!$B$74/12)</f>
        <v>0</v>
      </c>
      <c r="L21" s="162">
        <f>(Résultat!$B$74/12)</f>
        <v>0</v>
      </c>
      <c r="M21" s="162">
        <f>(Résultat!$B$74/12)</f>
        <v>0</v>
      </c>
      <c r="N21" s="162">
        <f>(Résultat!$B$74/12)</f>
        <v>0</v>
      </c>
      <c r="O21" s="162">
        <f t="shared" si="1"/>
        <v>0</v>
      </c>
    </row>
    <row r="22" spans="1:15" x14ac:dyDescent="0.3">
      <c r="A22" s="18" t="s">
        <v>333</v>
      </c>
      <c r="B22" s="426"/>
      <c r="C22" s="162">
        <f>RH!$F$23/12+Résultat!$B$44/12</f>
        <v>6807</v>
      </c>
      <c r="D22" s="162">
        <f>RH!$F$23/12+Résultat!$B$44/12</f>
        <v>6807</v>
      </c>
      <c r="E22" s="162">
        <f>RH!$F$23/12+Résultat!$B$44/12</f>
        <v>6807</v>
      </c>
      <c r="F22" s="162">
        <f>RH!$F$23/12+Résultat!$B$44/12</f>
        <v>6807</v>
      </c>
      <c r="G22" s="162">
        <f>RH!$F$23/12+Résultat!$B$44/12</f>
        <v>6807</v>
      </c>
      <c r="H22" s="162">
        <f>RH!$F$23/12+Résultat!$B$44/12</f>
        <v>6807</v>
      </c>
      <c r="I22" s="162">
        <f>RH!$F$23/12+Résultat!$B$44/12</f>
        <v>6807</v>
      </c>
      <c r="J22" s="162">
        <f>RH!$F$23/12+Résultat!$B$44/12</f>
        <v>6807</v>
      </c>
      <c r="K22" s="162">
        <f>RH!$F$23/12+Résultat!$B$44/12</f>
        <v>6807</v>
      </c>
      <c r="L22" s="162">
        <f>RH!$F$23/12+Résultat!$B$44/12</f>
        <v>6807</v>
      </c>
      <c r="M22" s="162">
        <f>RH!$F$23/12+Résultat!$B$44/12</f>
        <v>6807</v>
      </c>
      <c r="N22" s="162">
        <f>RH!$F$23/12+Résultat!$B$44/12</f>
        <v>6807</v>
      </c>
      <c r="O22" s="162">
        <f t="shared" si="1"/>
        <v>81684</v>
      </c>
    </row>
    <row r="23" spans="1:15" x14ac:dyDescent="0.3">
      <c r="A23" s="18" t="s">
        <v>334</v>
      </c>
      <c r="B23" s="426"/>
      <c r="C23" s="162">
        <f>Résultat!$B$65/12</f>
        <v>0</v>
      </c>
      <c r="D23" s="162">
        <f>Résultat!$B$65/12</f>
        <v>0</v>
      </c>
      <c r="E23" s="162">
        <f>Résultat!$B$65/12</f>
        <v>0</v>
      </c>
      <c r="F23" s="162">
        <f>Résultat!$B$65/12</f>
        <v>0</v>
      </c>
      <c r="G23" s="162">
        <f>Résultat!$B$65/12</f>
        <v>0</v>
      </c>
      <c r="H23" s="162">
        <f>Résultat!$B$65/12</f>
        <v>0</v>
      </c>
      <c r="I23" s="162">
        <f>Résultat!$B$65/12</f>
        <v>0</v>
      </c>
      <c r="J23" s="162">
        <f>Résultat!$B$65/12</f>
        <v>0</v>
      </c>
      <c r="K23" s="162">
        <f>Résultat!$B$65/12</f>
        <v>0</v>
      </c>
      <c r="L23" s="162">
        <f>Résultat!$B$65/12</f>
        <v>0</v>
      </c>
      <c r="M23" s="162">
        <f>Résultat!$B$65/12</f>
        <v>0</v>
      </c>
      <c r="N23" s="162">
        <f>Résultat!$B$65/12</f>
        <v>0</v>
      </c>
      <c r="O23" s="162">
        <f t="shared" si="1"/>
        <v>0</v>
      </c>
    </row>
    <row r="24" spans="1:15" x14ac:dyDescent="0.3">
      <c r="A24" s="18" t="s">
        <v>335</v>
      </c>
      <c r="B24" s="427"/>
      <c r="C24" s="162">
        <f>('Données emprunt'!$C$3+'Données emprunt'!$C$9+'Données emprunt'!$C$15+'Données emprunt'!$C$21)/12</f>
        <v>0</v>
      </c>
      <c r="D24" s="162">
        <f>('Données emprunt'!$C$3+'Données emprunt'!$C$9+'Données emprunt'!$C$15+'Données emprunt'!$C$21)/12</f>
        <v>0</v>
      </c>
      <c r="E24" s="162">
        <f>('Données emprunt'!$C$3+'Données emprunt'!$C$9+'Données emprunt'!$C$15+'Données emprunt'!$C$21)/12</f>
        <v>0</v>
      </c>
      <c r="F24" s="162">
        <f>('Données emprunt'!$C$3+'Données emprunt'!$C$9+'Données emprunt'!$C$15+'Données emprunt'!$C$21)/12</f>
        <v>0</v>
      </c>
      <c r="G24" s="162">
        <f>('Données emprunt'!$C$3+'Données emprunt'!$C$9+'Données emprunt'!$C$15+'Données emprunt'!$C$21)/12</f>
        <v>0</v>
      </c>
      <c r="H24" s="162">
        <f>('Données emprunt'!$C$3+'Données emprunt'!$C$9+'Données emprunt'!$C$15+'Données emprunt'!$C$21)/12</f>
        <v>0</v>
      </c>
      <c r="I24" s="162">
        <f>('Données emprunt'!$C$3+'Données emprunt'!$C$9+'Données emprunt'!$C$15+'Données emprunt'!$C$21)/12</f>
        <v>0</v>
      </c>
      <c r="J24" s="162">
        <f>('Données emprunt'!$C$3+'Données emprunt'!$C$9+'Données emprunt'!$C$15+'Données emprunt'!$C$21)/12</f>
        <v>0</v>
      </c>
      <c r="K24" s="162">
        <f>('Données emprunt'!$C$3+'Données emprunt'!$C$9+'Données emprunt'!$C$15+'Données emprunt'!$C$21)/12</f>
        <v>0</v>
      </c>
      <c r="L24" s="162">
        <f>('Données emprunt'!$C$3+'Données emprunt'!$C$9+'Données emprunt'!$C$15+'Données emprunt'!$C$21)/12</f>
        <v>0</v>
      </c>
      <c r="M24" s="162">
        <f>('Données emprunt'!$C$3+'Données emprunt'!$C$9+'Données emprunt'!$C$15+'Données emprunt'!$C$21)/12</f>
        <v>0</v>
      </c>
      <c r="N24" s="162">
        <f>('Données emprunt'!$C$3+'Données emprunt'!$C$9+'Données emprunt'!$C$15+'Données emprunt'!$C$21)/12</f>
        <v>0</v>
      </c>
      <c r="O24" s="162">
        <f t="shared" si="1"/>
        <v>0</v>
      </c>
    </row>
    <row r="25" spans="1:15" x14ac:dyDescent="0.3">
      <c r="A25" s="18" t="s">
        <v>336</v>
      </c>
      <c r="B25" s="162">
        <f>Investissements!H26</f>
        <v>55063.935299999997</v>
      </c>
      <c r="C25" s="425"/>
      <c r="D25" s="425"/>
      <c r="E25" s="425"/>
      <c r="F25" s="425"/>
      <c r="G25" s="425"/>
      <c r="H25" s="425"/>
      <c r="I25" s="425"/>
      <c r="J25" s="425"/>
      <c r="K25" s="425"/>
      <c r="L25" s="425"/>
      <c r="M25" s="425"/>
      <c r="N25" s="425"/>
      <c r="O25" s="424">
        <f t="shared" si="1"/>
        <v>0</v>
      </c>
    </row>
    <row r="26" spans="1:15" x14ac:dyDescent="0.3">
      <c r="A26" s="18" t="s">
        <v>337</v>
      </c>
      <c r="B26" s="162">
        <f>Bilan!B14</f>
        <v>0</v>
      </c>
      <c r="C26" s="425"/>
      <c r="D26" s="425"/>
      <c r="E26" s="425"/>
      <c r="F26" s="425" t="s">
        <v>338</v>
      </c>
      <c r="G26" s="425"/>
      <c r="H26" s="425"/>
      <c r="I26" s="425"/>
      <c r="J26" s="425"/>
      <c r="K26" s="425"/>
      <c r="L26" s="425"/>
      <c r="M26" s="425"/>
      <c r="N26" s="425"/>
      <c r="O26" s="424">
        <f t="shared" si="1"/>
        <v>0</v>
      </c>
    </row>
    <row r="27" spans="1:15" x14ac:dyDescent="0.3">
      <c r="A27" s="18" t="s">
        <v>339</v>
      </c>
      <c r="B27" s="162">
        <f>Bilan!B15</f>
        <v>0</v>
      </c>
      <c r="C27" s="425"/>
      <c r="D27" s="425"/>
      <c r="E27" s="425"/>
      <c r="F27" s="425"/>
      <c r="G27" s="425"/>
      <c r="H27" s="425"/>
      <c r="I27" s="425"/>
      <c r="J27" s="425"/>
      <c r="K27" s="425"/>
      <c r="L27" s="425"/>
      <c r="M27" s="425"/>
      <c r="N27" s="425"/>
      <c r="O27" s="424">
        <f t="shared" si="1"/>
        <v>0</v>
      </c>
    </row>
    <row r="28" spans="1:15" x14ac:dyDescent="0.3">
      <c r="A28" s="18" t="s">
        <v>340</v>
      </c>
      <c r="B28" s="162">
        <f>Bilan!B16</f>
        <v>0</v>
      </c>
      <c r="C28" s="425"/>
      <c r="D28" s="425"/>
      <c r="E28" s="425"/>
      <c r="F28" s="425"/>
      <c r="G28" s="425"/>
      <c r="H28" s="425"/>
      <c r="I28" s="425"/>
      <c r="J28" s="425"/>
      <c r="K28" s="425"/>
      <c r="L28" s="425"/>
      <c r="M28" s="425"/>
      <c r="N28" s="425"/>
      <c r="O28" s="424">
        <f t="shared" si="1"/>
        <v>0</v>
      </c>
    </row>
    <row r="29" spans="1:15" x14ac:dyDescent="0.3">
      <c r="A29" s="18" t="s">
        <v>341</v>
      </c>
      <c r="B29" s="425"/>
      <c r="C29" s="162"/>
      <c r="D29" s="162"/>
      <c r="E29" s="162">
        <f>IF('TVA AN 1'!B11&lt;0,0,'TVA AN 1'!B11)</f>
        <v>15054.709245454538</v>
      </c>
      <c r="F29" s="162"/>
      <c r="G29" s="162"/>
      <c r="H29" s="162">
        <f>IF('TVA AN 1'!C11&lt;0,0,'TVA AN 1'!C11)</f>
        <v>3993.9917355371899</v>
      </c>
      <c r="I29" s="162"/>
      <c r="J29" s="162"/>
      <c r="K29" s="162">
        <f>IF('TVA AN 1'!D11&lt;0,0,'TVA AN 1'!D11)</f>
        <v>3153.9917355371899</v>
      </c>
      <c r="L29" s="162"/>
      <c r="M29" s="162"/>
      <c r="N29" s="162">
        <f>IF('TVA AN 1'!E11&lt;0,0,'TVA AN 1'!E11)</f>
        <v>3741.9917355371899</v>
      </c>
      <c r="O29" s="162">
        <f t="shared" si="1"/>
        <v>25944.684452066111</v>
      </c>
    </row>
    <row r="30" spans="1:15" ht="13.8" thickBot="1" x14ac:dyDescent="0.35">
      <c r="A30" s="18" t="s">
        <v>342</v>
      </c>
      <c r="B30" s="425"/>
      <c r="C30" s="162"/>
      <c r="D30" s="162"/>
      <c r="E30" s="162">
        <f>Résultat!$B$81/4</f>
        <v>3823.3900171028472</v>
      </c>
      <c r="F30" s="162"/>
      <c r="G30" s="162"/>
      <c r="H30" s="162">
        <f>Résultat!$B$81/4</f>
        <v>3823.3900171028472</v>
      </c>
      <c r="I30" s="162"/>
      <c r="J30" s="162"/>
      <c r="K30" s="162">
        <f>Résultat!$B$81/4</f>
        <v>3823.3900171028472</v>
      </c>
      <c r="L30" s="162"/>
      <c r="M30" s="162"/>
      <c r="N30" s="162">
        <f>Résultat!$B$81/4</f>
        <v>3823.3900171028472</v>
      </c>
      <c r="O30" s="162">
        <f t="shared" si="1"/>
        <v>15293.560068411389</v>
      </c>
    </row>
    <row r="31" spans="1:15" ht="13.8" thickBot="1" x14ac:dyDescent="0.35">
      <c r="A31" s="415" t="s">
        <v>343</v>
      </c>
      <c r="B31" s="416">
        <f t="shared" ref="B31:N31" si="3">SUM(B13:B30)</f>
        <v>57483.935299999997</v>
      </c>
      <c r="C31" s="416">
        <f t="shared" si="3"/>
        <v>10187.053333333333</v>
      </c>
      <c r="D31" s="416">
        <f t="shared" si="3"/>
        <v>10187.053333333333</v>
      </c>
      <c r="E31" s="416">
        <f t="shared" si="3"/>
        <v>29065.152595890719</v>
      </c>
      <c r="F31" s="416">
        <f t="shared" si="3"/>
        <v>10187.053333333333</v>
      </c>
      <c r="G31" s="416">
        <f t="shared" si="3"/>
        <v>10187.053333333333</v>
      </c>
      <c r="H31" s="416">
        <f t="shared" si="3"/>
        <v>18004.435085973371</v>
      </c>
      <c r="I31" s="416">
        <f t="shared" si="3"/>
        <v>10187.053333333333</v>
      </c>
      <c r="J31" s="416">
        <f t="shared" si="3"/>
        <v>10187.053333333333</v>
      </c>
      <c r="K31" s="416">
        <f t="shared" si="3"/>
        <v>17164.435085973371</v>
      </c>
      <c r="L31" s="416">
        <f t="shared" si="3"/>
        <v>10187.053333333333</v>
      </c>
      <c r="M31" s="416">
        <f t="shared" si="3"/>
        <v>10187.053333333333</v>
      </c>
      <c r="N31" s="417">
        <f t="shared" si="3"/>
        <v>17752.435085973371</v>
      </c>
      <c r="O31" s="417">
        <f t="shared" si="1"/>
        <v>163482.8845204775</v>
      </c>
    </row>
    <row r="32" spans="1:15" ht="13.8" thickBot="1" x14ac:dyDescent="0.35">
      <c r="A32" s="18"/>
      <c r="B32" s="1"/>
      <c r="C32" s="10"/>
      <c r="D32" s="10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>
        <f t="shared" si="1"/>
        <v>0</v>
      </c>
    </row>
    <row r="33" spans="1:15" ht="13.8" thickBot="1" x14ac:dyDescent="0.35">
      <c r="A33" s="428" t="s">
        <v>344</v>
      </c>
      <c r="B33" s="416">
        <f t="shared" ref="B33:N33" si="4">B2+B10-B31</f>
        <v>42516.064700000003</v>
      </c>
      <c r="C33" s="416">
        <f t="shared" si="4"/>
        <v>42251.011366666673</v>
      </c>
      <c r="D33" s="416">
        <f t="shared" si="4"/>
        <v>49453.958033333343</v>
      </c>
      <c r="E33" s="416">
        <f t="shared" si="4"/>
        <v>31278.805437442625</v>
      </c>
      <c r="F33" s="416">
        <f t="shared" si="4"/>
        <v>28593.752104109295</v>
      </c>
      <c r="G33" s="416">
        <f t="shared" si="4"/>
        <v>29296.698770775965</v>
      </c>
      <c r="H33" s="416">
        <f t="shared" si="4"/>
        <v>22182.263684802598</v>
      </c>
      <c r="I33" s="416">
        <f t="shared" si="4"/>
        <v>18771.210351469264</v>
      </c>
      <c r="J33" s="416">
        <f t="shared" si="4"/>
        <v>15360.157018135931</v>
      </c>
      <c r="K33" s="416">
        <f t="shared" si="4"/>
        <v>9085.7219321625598</v>
      </c>
      <c r="L33" s="416">
        <f t="shared" si="4"/>
        <v>9788.6685988292265</v>
      </c>
      <c r="M33" s="416">
        <f t="shared" si="4"/>
        <v>10491.615265495893</v>
      </c>
      <c r="N33" s="416">
        <f t="shared" si="4"/>
        <v>-1210.8198204774781</v>
      </c>
      <c r="O33" s="417"/>
    </row>
    <row r="34" spans="1:15" x14ac:dyDescent="0.3">
      <c r="B34" s="13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3">
      <c r="B35" s="13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3">
      <c r="B36" s="13"/>
      <c r="O36" s="13"/>
    </row>
    <row r="37" spans="1:15" x14ac:dyDescent="0.3">
      <c r="B37" s="13"/>
      <c r="O37" s="13"/>
    </row>
    <row r="38" spans="1:15" x14ac:dyDescent="0.3">
      <c r="B38" s="13"/>
      <c r="O38" s="13"/>
    </row>
    <row r="39" spans="1:15" x14ac:dyDescent="0.3">
      <c r="B39" s="13"/>
      <c r="O39" s="13"/>
    </row>
    <row r="40" spans="1:15" x14ac:dyDescent="0.3">
      <c r="B40" s="13"/>
      <c r="O40" s="13"/>
    </row>
    <row r="41" spans="1:15" x14ac:dyDescent="0.3">
      <c r="B41" s="13"/>
      <c r="O41" s="13"/>
    </row>
    <row r="42" spans="1:15" x14ac:dyDescent="0.3">
      <c r="B42" s="13"/>
      <c r="O42" s="13"/>
    </row>
    <row r="43" spans="1:15" x14ac:dyDescent="0.3">
      <c r="B43" s="13"/>
      <c r="O43" s="13"/>
    </row>
    <row r="44" spans="1:15" x14ac:dyDescent="0.3">
      <c r="B44" s="13"/>
      <c r="O44" s="13"/>
    </row>
    <row r="45" spans="1:15" x14ac:dyDescent="0.3">
      <c r="B45" s="13"/>
      <c r="O45" s="13"/>
    </row>
    <row r="46" spans="1:15" x14ac:dyDescent="0.3">
      <c r="B46" s="13"/>
      <c r="O46" s="13"/>
    </row>
    <row r="47" spans="1:15" x14ac:dyDescent="0.3">
      <c r="B47" s="13"/>
      <c r="O47" s="13"/>
    </row>
    <row r="48" spans="1:15" x14ac:dyDescent="0.3">
      <c r="B48" s="13"/>
      <c r="O48" s="13"/>
    </row>
    <row r="49" spans="2:15" x14ac:dyDescent="0.3">
      <c r="B49" s="13"/>
      <c r="O49" s="13"/>
    </row>
    <row r="50" spans="2:15" x14ac:dyDescent="0.3">
      <c r="B50" s="13"/>
      <c r="O50" s="13"/>
    </row>
    <row r="51" spans="2:15" x14ac:dyDescent="0.3">
      <c r="B51" s="13"/>
      <c r="O51" s="13"/>
    </row>
    <row r="52" spans="2:15" x14ac:dyDescent="0.3">
      <c r="B52" s="13"/>
      <c r="O52" s="13"/>
    </row>
    <row r="53" spans="2:15" x14ac:dyDescent="0.3">
      <c r="B53" s="13"/>
      <c r="O53" s="13"/>
    </row>
    <row r="54" spans="2:15" x14ac:dyDescent="0.3">
      <c r="B54" s="13"/>
      <c r="O54" s="13"/>
    </row>
    <row r="55" spans="2:15" x14ac:dyDescent="0.3">
      <c r="B55" s="13"/>
      <c r="O55" s="13"/>
    </row>
    <row r="56" spans="2:15" x14ac:dyDescent="0.3">
      <c r="O56" s="13"/>
    </row>
    <row r="57" spans="2:15" x14ac:dyDescent="0.3">
      <c r="O57" s="13"/>
    </row>
    <row r="58" spans="2:15" x14ac:dyDescent="0.3">
      <c r="O58" s="13"/>
    </row>
    <row r="59" spans="2:15" x14ac:dyDescent="0.3">
      <c r="O59" s="13"/>
    </row>
    <row r="60" spans="2:15" x14ac:dyDescent="0.3">
      <c r="O60" s="13"/>
    </row>
    <row r="61" spans="2:15" x14ac:dyDescent="0.3">
      <c r="O61" s="13"/>
    </row>
    <row r="62" spans="2:15" x14ac:dyDescent="0.3">
      <c r="O62" s="13"/>
    </row>
    <row r="63" spans="2:15" x14ac:dyDescent="0.3">
      <c r="O63" s="13"/>
    </row>
    <row r="64" spans="2:15" x14ac:dyDescent="0.3">
      <c r="O64" s="13"/>
    </row>
    <row r="65" spans="15:15" x14ac:dyDescent="0.3">
      <c r="O65" s="13"/>
    </row>
    <row r="66" spans="15:15" x14ac:dyDescent="0.3">
      <c r="O66" s="13"/>
    </row>
    <row r="67" spans="15:15" x14ac:dyDescent="0.3">
      <c r="O67" s="13"/>
    </row>
    <row r="68" spans="15:15" x14ac:dyDescent="0.3">
      <c r="O68" s="13"/>
    </row>
    <row r="69" spans="15:15" x14ac:dyDescent="0.3">
      <c r="O69" s="13"/>
    </row>
    <row r="70" spans="15:15" x14ac:dyDescent="0.3">
      <c r="O70" s="13"/>
    </row>
    <row r="71" spans="15:15" x14ac:dyDescent="0.3">
      <c r="O71" s="13"/>
    </row>
    <row r="72" spans="15:15" x14ac:dyDescent="0.3">
      <c r="O72" s="13"/>
    </row>
    <row r="73" spans="15:15" x14ac:dyDescent="0.3">
      <c r="O73" s="13"/>
    </row>
    <row r="74" spans="15:15" x14ac:dyDescent="0.3">
      <c r="O74" s="13"/>
    </row>
    <row r="75" spans="15:15" x14ac:dyDescent="0.3">
      <c r="O75" s="13"/>
    </row>
    <row r="76" spans="15:15" x14ac:dyDescent="0.3">
      <c r="O76" s="13"/>
    </row>
    <row r="77" spans="15:15" x14ac:dyDescent="0.3">
      <c r="O77" s="13"/>
    </row>
    <row r="78" spans="15:15" x14ac:dyDescent="0.3">
      <c r="O78" s="13"/>
    </row>
    <row r="79" spans="15:15" x14ac:dyDescent="0.3">
      <c r="O79" s="13"/>
    </row>
    <row r="80" spans="15:15" x14ac:dyDescent="0.3">
      <c r="O80" s="13"/>
    </row>
    <row r="81" spans="15:15" x14ac:dyDescent="0.3">
      <c r="O81" s="13"/>
    </row>
    <row r="82" spans="15:15" x14ac:dyDescent="0.3">
      <c r="O82" s="13"/>
    </row>
    <row r="83" spans="15:15" x14ac:dyDescent="0.3">
      <c r="O83" s="13"/>
    </row>
    <row r="84" spans="15:15" x14ac:dyDescent="0.3">
      <c r="O84" s="13"/>
    </row>
    <row r="85" spans="15:15" x14ac:dyDescent="0.3">
      <c r="O85" s="13"/>
    </row>
    <row r="86" spans="15:15" x14ac:dyDescent="0.3">
      <c r="O86" s="13"/>
    </row>
    <row r="87" spans="15:15" x14ac:dyDescent="0.3">
      <c r="O87" s="13"/>
    </row>
    <row r="88" spans="15:15" x14ac:dyDescent="0.3">
      <c r="O88" s="13"/>
    </row>
    <row r="89" spans="15:15" x14ac:dyDescent="0.3">
      <c r="O89" s="13"/>
    </row>
    <row r="90" spans="15:15" x14ac:dyDescent="0.3">
      <c r="O90" s="13"/>
    </row>
    <row r="91" spans="15:15" x14ac:dyDescent="0.3">
      <c r="O91" s="13"/>
    </row>
    <row r="92" spans="15:15" x14ac:dyDescent="0.3">
      <c r="O92" s="13"/>
    </row>
    <row r="93" spans="15:15" x14ac:dyDescent="0.3">
      <c r="O93" s="13"/>
    </row>
    <row r="94" spans="15:15" x14ac:dyDescent="0.3">
      <c r="O94" s="13"/>
    </row>
    <row r="95" spans="15:15" x14ac:dyDescent="0.3">
      <c r="O95" s="13"/>
    </row>
    <row r="96" spans="15:15" x14ac:dyDescent="0.3">
      <c r="O96" s="13"/>
    </row>
    <row r="97" spans="15:15" x14ac:dyDescent="0.3">
      <c r="O97" s="13"/>
    </row>
    <row r="98" spans="15:15" x14ac:dyDescent="0.3">
      <c r="O98" s="13"/>
    </row>
    <row r="99" spans="15:15" x14ac:dyDescent="0.3">
      <c r="O99" s="13"/>
    </row>
    <row r="100" spans="15:15" x14ac:dyDescent="0.3">
      <c r="O100" s="13"/>
    </row>
    <row r="101" spans="15:15" x14ac:dyDescent="0.3">
      <c r="O101" s="13"/>
    </row>
    <row r="102" spans="15:15" x14ac:dyDescent="0.3">
      <c r="O102" s="13"/>
    </row>
    <row r="103" spans="15:15" x14ac:dyDescent="0.3">
      <c r="O103" s="13"/>
    </row>
    <row r="104" spans="15:15" x14ac:dyDescent="0.3">
      <c r="O104" s="13"/>
    </row>
    <row r="105" spans="15:15" x14ac:dyDescent="0.3">
      <c r="O105" s="13"/>
    </row>
    <row r="106" spans="15:15" x14ac:dyDescent="0.3">
      <c r="O106" s="13"/>
    </row>
    <row r="107" spans="15:15" x14ac:dyDescent="0.3">
      <c r="O107" s="13"/>
    </row>
    <row r="108" spans="15:15" x14ac:dyDescent="0.3">
      <c r="O108" s="13"/>
    </row>
    <row r="109" spans="15:15" x14ac:dyDescent="0.3">
      <c r="O109" s="13"/>
    </row>
    <row r="110" spans="15:15" x14ac:dyDescent="0.3">
      <c r="O110" s="13"/>
    </row>
    <row r="111" spans="15:15" x14ac:dyDescent="0.3">
      <c r="O111" s="13"/>
    </row>
    <row r="112" spans="15:15" x14ac:dyDescent="0.3">
      <c r="O112" s="13"/>
    </row>
    <row r="113" spans="15:15" x14ac:dyDescent="0.3">
      <c r="O113" s="13"/>
    </row>
    <row r="114" spans="15:15" x14ac:dyDescent="0.3">
      <c r="O114" s="13"/>
    </row>
    <row r="115" spans="15:15" x14ac:dyDescent="0.3">
      <c r="O115" s="13"/>
    </row>
    <row r="116" spans="15:15" x14ac:dyDescent="0.3">
      <c r="O116" s="13"/>
    </row>
    <row r="117" spans="15:15" x14ac:dyDescent="0.3">
      <c r="O117" s="13"/>
    </row>
    <row r="118" spans="15:15" x14ac:dyDescent="0.3">
      <c r="O118" s="13"/>
    </row>
    <row r="119" spans="15:15" x14ac:dyDescent="0.3">
      <c r="O119" s="13"/>
    </row>
    <row r="120" spans="15:15" x14ac:dyDescent="0.3">
      <c r="O120" s="13"/>
    </row>
    <row r="121" spans="15:15" x14ac:dyDescent="0.3">
      <c r="O121" s="13"/>
    </row>
    <row r="122" spans="15:15" x14ac:dyDescent="0.3">
      <c r="O122" s="13"/>
    </row>
    <row r="123" spans="15:15" x14ac:dyDescent="0.3">
      <c r="O123" s="13"/>
    </row>
    <row r="124" spans="15:15" x14ac:dyDescent="0.3">
      <c r="O124" s="13"/>
    </row>
    <row r="125" spans="15:15" x14ac:dyDescent="0.3">
      <c r="O125" s="13"/>
    </row>
    <row r="126" spans="15:15" x14ac:dyDescent="0.3">
      <c r="O126" s="13"/>
    </row>
    <row r="127" spans="15:15" x14ac:dyDescent="0.3">
      <c r="O127" s="13"/>
    </row>
    <row r="128" spans="15:15" x14ac:dyDescent="0.3">
      <c r="O128" s="13"/>
    </row>
    <row r="129" spans="15:15" x14ac:dyDescent="0.3">
      <c r="O129" s="13"/>
    </row>
    <row r="130" spans="15:15" x14ac:dyDescent="0.3">
      <c r="O130" s="13"/>
    </row>
    <row r="131" spans="15:15" x14ac:dyDescent="0.3">
      <c r="O131" s="13"/>
    </row>
    <row r="132" spans="15:15" x14ac:dyDescent="0.3">
      <c r="O132" s="13"/>
    </row>
    <row r="133" spans="15:15" x14ac:dyDescent="0.3">
      <c r="O133" s="13"/>
    </row>
    <row r="134" spans="15:15" x14ac:dyDescent="0.3">
      <c r="O134" s="13"/>
    </row>
    <row r="135" spans="15:15" x14ac:dyDescent="0.3">
      <c r="O135" s="13"/>
    </row>
    <row r="136" spans="15:15" x14ac:dyDescent="0.3">
      <c r="O136" s="13"/>
    </row>
    <row r="137" spans="15:15" x14ac:dyDescent="0.3">
      <c r="O137" s="13"/>
    </row>
    <row r="138" spans="15:15" x14ac:dyDescent="0.3">
      <c r="O138" s="13"/>
    </row>
    <row r="139" spans="15:15" x14ac:dyDescent="0.3">
      <c r="O139" s="13"/>
    </row>
    <row r="140" spans="15:15" x14ac:dyDescent="0.3">
      <c r="O140" s="13"/>
    </row>
    <row r="141" spans="15:15" x14ac:dyDescent="0.3">
      <c r="O141" s="13"/>
    </row>
    <row r="142" spans="15:15" x14ac:dyDescent="0.3">
      <c r="O142" s="13"/>
    </row>
    <row r="143" spans="15:15" x14ac:dyDescent="0.3">
      <c r="O143" s="13"/>
    </row>
    <row r="144" spans="15:15" x14ac:dyDescent="0.3">
      <c r="O144" s="13"/>
    </row>
    <row r="145" spans="15:15" x14ac:dyDescent="0.3">
      <c r="O145" s="13"/>
    </row>
    <row r="146" spans="15:15" x14ac:dyDescent="0.3">
      <c r="O146" s="13"/>
    </row>
    <row r="147" spans="15:15" x14ac:dyDescent="0.3">
      <c r="O147" s="13"/>
    </row>
    <row r="148" spans="15:15" x14ac:dyDescent="0.3">
      <c r="O148" s="13"/>
    </row>
    <row r="149" spans="15:15" x14ac:dyDescent="0.3">
      <c r="O149" s="13"/>
    </row>
    <row r="150" spans="15:15" x14ac:dyDescent="0.3">
      <c r="O150" s="13"/>
    </row>
    <row r="151" spans="15:15" x14ac:dyDescent="0.3">
      <c r="O151" s="13"/>
    </row>
    <row r="152" spans="15:15" x14ac:dyDescent="0.3">
      <c r="O152" s="13"/>
    </row>
    <row r="153" spans="15:15" x14ac:dyDescent="0.3">
      <c r="O153" s="13"/>
    </row>
    <row r="154" spans="15:15" x14ac:dyDescent="0.3">
      <c r="O154" s="13"/>
    </row>
    <row r="155" spans="15:15" x14ac:dyDescent="0.3">
      <c r="O155" s="13"/>
    </row>
    <row r="156" spans="15:15" x14ac:dyDescent="0.3">
      <c r="O156" s="13"/>
    </row>
    <row r="157" spans="15:15" x14ac:dyDescent="0.3">
      <c r="O157" s="13"/>
    </row>
    <row r="158" spans="15:15" x14ac:dyDescent="0.3">
      <c r="O158" s="13"/>
    </row>
    <row r="159" spans="15:15" x14ac:dyDescent="0.3">
      <c r="O159" s="13"/>
    </row>
    <row r="160" spans="15:15" x14ac:dyDescent="0.3">
      <c r="O160" s="13"/>
    </row>
    <row r="161" spans="15:15" x14ac:dyDescent="0.3">
      <c r="O161" s="13"/>
    </row>
    <row r="162" spans="15:15" x14ac:dyDescent="0.3">
      <c r="O162" s="13"/>
    </row>
    <row r="163" spans="15:15" x14ac:dyDescent="0.3">
      <c r="O163" s="13"/>
    </row>
    <row r="164" spans="15:15" x14ac:dyDescent="0.3">
      <c r="O164" s="13"/>
    </row>
    <row r="165" spans="15:15" x14ac:dyDescent="0.3">
      <c r="O165" s="13"/>
    </row>
    <row r="166" spans="15:15" x14ac:dyDescent="0.3">
      <c r="O166" s="13"/>
    </row>
    <row r="167" spans="15:15" x14ac:dyDescent="0.3">
      <c r="O167" s="13"/>
    </row>
    <row r="168" spans="15:15" x14ac:dyDescent="0.3">
      <c r="O168" s="13"/>
    </row>
    <row r="169" spans="15:15" x14ac:dyDescent="0.3">
      <c r="O169" s="13"/>
    </row>
    <row r="170" spans="15:15" x14ac:dyDescent="0.3">
      <c r="O170" s="13"/>
    </row>
    <row r="171" spans="15:15" x14ac:dyDescent="0.3">
      <c r="O171" s="13"/>
    </row>
    <row r="172" spans="15:15" x14ac:dyDescent="0.3">
      <c r="O172" s="13"/>
    </row>
    <row r="173" spans="15:15" x14ac:dyDescent="0.3">
      <c r="O173" s="13"/>
    </row>
    <row r="174" spans="15:15" x14ac:dyDescent="0.3">
      <c r="O174" s="13"/>
    </row>
    <row r="175" spans="15:15" x14ac:dyDescent="0.3">
      <c r="O175" s="13"/>
    </row>
    <row r="176" spans="15:15" x14ac:dyDescent="0.3">
      <c r="O176" s="13"/>
    </row>
    <row r="177" spans="15:15" x14ac:dyDescent="0.3">
      <c r="O177" s="13"/>
    </row>
    <row r="178" spans="15:15" x14ac:dyDescent="0.3">
      <c r="O178" s="13"/>
    </row>
    <row r="179" spans="15:15" x14ac:dyDescent="0.3">
      <c r="O179" s="13"/>
    </row>
    <row r="180" spans="15:15" x14ac:dyDescent="0.3">
      <c r="O180" s="13"/>
    </row>
    <row r="181" spans="15:15" x14ac:dyDescent="0.3">
      <c r="O181" s="13"/>
    </row>
    <row r="182" spans="15:15" x14ac:dyDescent="0.3">
      <c r="O182" s="13"/>
    </row>
    <row r="183" spans="15:15" x14ac:dyDescent="0.3">
      <c r="O183" s="13"/>
    </row>
    <row r="184" spans="15:15" x14ac:dyDescent="0.3">
      <c r="O184" s="13"/>
    </row>
    <row r="185" spans="15:15" x14ac:dyDescent="0.3">
      <c r="O185" s="13"/>
    </row>
    <row r="186" spans="15:15" x14ac:dyDescent="0.3">
      <c r="O186" s="13"/>
    </row>
    <row r="187" spans="15:15" x14ac:dyDescent="0.3">
      <c r="O187" s="13"/>
    </row>
    <row r="188" spans="15:15" x14ac:dyDescent="0.3">
      <c r="O188" s="13"/>
    </row>
    <row r="189" spans="15:15" x14ac:dyDescent="0.3">
      <c r="O189" s="13"/>
    </row>
    <row r="190" spans="15:15" x14ac:dyDescent="0.3">
      <c r="O190" s="13"/>
    </row>
    <row r="191" spans="15:15" x14ac:dyDescent="0.3">
      <c r="O191" s="13"/>
    </row>
    <row r="192" spans="15:15" x14ac:dyDescent="0.3">
      <c r="O192" s="13"/>
    </row>
    <row r="193" spans="15:15" x14ac:dyDescent="0.3">
      <c r="O193" s="13"/>
    </row>
    <row r="194" spans="15:15" x14ac:dyDescent="0.3">
      <c r="O194" s="13"/>
    </row>
    <row r="195" spans="15:15" x14ac:dyDescent="0.3">
      <c r="O195" s="13"/>
    </row>
    <row r="196" spans="15:15" x14ac:dyDescent="0.3">
      <c r="O196" s="13"/>
    </row>
    <row r="197" spans="15:15" x14ac:dyDescent="0.3">
      <c r="O197" s="13"/>
    </row>
    <row r="198" spans="15:15" x14ac:dyDescent="0.3">
      <c r="O198" s="13"/>
    </row>
    <row r="199" spans="15:15" x14ac:dyDescent="0.3">
      <c r="O199" s="13"/>
    </row>
    <row r="200" spans="15:15" x14ac:dyDescent="0.3">
      <c r="O200" s="13"/>
    </row>
    <row r="201" spans="15:15" x14ac:dyDescent="0.3">
      <c r="O201" s="13"/>
    </row>
    <row r="202" spans="15:15" x14ac:dyDescent="0.3">
      <c r="O202" s="13"/>
    </row>
    <row r="203" spans="15:15" x14ac:dyDescent="0.3">
      <c r="O203" s="13"/>
    </row>
    <row r="204" spans="15:15" x14ac:dyDescent="0.3">
      <c r="O204" s="13"/>
    </row>
    <row r="205" spans="15:15" x14ac:dyDescent="0.3">
      <c r="O205" s="13"/>
    </row>
    <row r="206" spans="15:15" x14ac:dyDescent="0.3">
      <c r="O206" s="13"/>
    </row>
    <row r="207" spans="15:15" x14ac:dyDescent="0.3">
      <c r="O207" s="13"/>
    </row>
    <row r="208" spans="15:15" x14ac:dyDescent="0.3">
      <c r="O208" s="13"/>
    </row>
    <row r="209" spans="15:15" x14ac:dyDescent="0.3">
      <c r="O209" s="13"/>
    </row>
    <row r="210" spans="15:15" x14ac:dyDescent="0.3">
      <c r="O210" s="13"/>
    </row>
    <row r="211" spans="15:15" x14ac:dyDescent="0.3">
      <c r="O211" s="13"/>
    </row>
    <row r="212" spans="15:15" x14ac:dyDescent="0.3">
      <c r="O212" s="13"/>
    </row>
    <row r="213" spans="15:15" x14ac:dyDescent="0.3">
      <c r="O213" s="13"/>
    </row>
    <row r="214" spans="15:15" x14ac:dyDescent="0.3">
      <c r="O214" s="13"/>
    </row>
    <row r="215" spans="15:15" x14ac:dyDescent="0.3">
      <c r="O215" s="13"/>
    </row>
    <row r="216" spans="15:15" x14ac:dyDescent="0.3">
      <c r="O216" s="13"/>
    </row>
    <row r="217" spans="15:15" x14ac:dyDescent="0.3">
      <c r="O217" s="13"/>
    </row>
    <row r="218" spans="15:15" x14ac:dyDescent="0.3">
      <c r="O218" s="13"/>
    </row>
    <row r="219" spans="15:15" x14ac:dyDescent="0.3">
      <c r="O219" s="13"/>
    </row>
    <row r="220" spans="15:15" x14ac:dyDescent="0.3">
      <c r="O220" s="13"/>
    </row>
    <row r="221" spans="15:15" x14ac:dyDescent="0.3">
      <c r="O221" s="13"/>
    </row>
    <row r="222" spans="15:15" x14ac:dyDescent="0.3">
      <c r="O222" s="13"/>
    </row>
    <row r="223" spans="15:15" x14ac:dyDescent="0.3">
      <c r="O223" s="13"/>
    </row>
    <row r="224" spans="15:15" x14ac:dyDescent="0.3">
      <c r="O224" s="13"/>
    </row>
    <row r="225" spans="15:15" x14ac:dyDescent="0.3">
      <c r="O225" s="13"/>
    </row>
    <row r="226" spans="15:15" x14ac:dyDescent="0.3">
      <c r="O226" s="13"/>
    </row>
    <row r="227" spans="15:15" x14ac:dyDescent="0.3">
      <c r="O227" s="13"/>
    </row>
    <row r="228" spans="15:15" x14ac:dyDescent="0.3">
      <c r="O228" s="13"/>
    </row>
    <row r="229" spans="15:15" x14ac:dyDescent="0.3">
      <c r="O229" s="13"/>
    </row>
    <row r="230" spans="15:15" x14ac:dyDescent="0.3">
      <c r="O230" s="13"/>
    </row>
    <row r="231" spans="15:15" x14ac:dyDescent="0.3">
      <c r="O231" s="13"/>
    </row>
    <row r="232" spans="15:15" x14ac:dyDescent="0.3">
      <c r="O232" s="13"/>
    </row>
    <row r="233" spans="15:15" x14ac:dyDescent="0.3">
      <c r="O233" s="13"/>
    </row>
    <row r="234" spans="15:15" x14ac:dyDescent="0.3">
      <c r="O234" s="13"/>
    </row>
    <row r="235" spans="15:15" x14ac:dyDescent="0.3">
      <c r="O235" s="13"/>
    </row>
    <row r="236" spans="15:15" x14ac:dyDescent="0.3">
      <c r="O236" s="13"/>
    </row>
    <row r="237" spans="15:15" x14ac:dyDescent="0.3">
      <c r="O237" s="13"/>
    </row>
    <row r="238" spans="15:15" x14ac:dyDescent="0.3">
      <c r="O238" s="13"/>
    </row>
    <row r="239" spans="15:15" x14ac:dyDescent="0.3">
      <c r="O239" s="13"/>
    </row>
    <row r="240" spans="15:15" x14ac:dyDescent="0.3">
      <c r="O240" s="13"/>
    </row>
    <row r="241" spans="15:15" x14ac:dyDescent="0.3">
      <c r="O241" s="13"/>
    </row>
    <row r="242" spans="15:15" x14ac:dyDescent="0.3">
      <c r="O242" s="13"/>
    </row>
    <row r="243" spans="15:15" x14ac:dyDescent="0.3">
      <c r="O243" s="13"/>
    </row>
    <row r="244" spans="15:15" x14ac:dyDescent="0.3">
      <c r="O244" s="13"/>
    </row>
    <row r="245" spans="15:15" x14ac:dyDescent="0.3">
      <c r="O245" s="13"/>
    </row>
    <row r="246" spans="15:15" x14ac:dyDescent="0.3">
      <c r="O246" s="13"/>
    </row>
    <row r="247" spans="15:15" x14ac:dyDescent="0.3">
      <c r="O247" s="13"/>
    </row>
    <row r="248" spans="15:15" x14ac:dyDescent="0.3">
      <c r="O248" s="13"/>
    </row>
    <row r="249" spans="15:15" x14ac:dyDescent="0.3">
      <c r="O249" s="13"/>
    </row>
    <row r="250" spans="15:15" x14ac:dyDescent="0.3">
      <c r="O250" s="13"/>
    </row>
    <row r="251" spans="15:15" x14ac:dyDescent="0.3">
      <c r="O251" s="13"/>
    </row>
    <row r="252" spans="15:15" x14ac:dyDescent="0.3">
      <c r="O252" s="13"/>
    </row>
    <row r="253" spans="15:15" x14ac:dyDescent="0.3">
      <c r="O253" s="13"/>
    </row>
    <row r="254" spans="15:15" x14ac:dyDescent="0.3">
      <c r="O254" s="13"/>
    </row>
    <row r="255" spans="15:15" x14ac:dyDescent="0.3">
      <c r="O255" s="13"/>
    </row>
    <row r="256" spans="15:15" x14ac:dyDescent="0.3">
      <c r="O256" s="13"/>
    </row>
    <row r="257" spans="15:15" x14ac:dyDescent="0.3">
      <c r="O257" s="13"/>
    </row>
    <row r="258" spans="15:15" x14ac:dyDescent="0.3">
      <c r="O258" s="13"/>
    </row>
    <row r="259" spans="15:15" x14ac:dyDescent="0.3">
      <c r="O259" s="13"/>
    </row>
    <row r="260" spans="15:15" x14ac:dyDescent="0.3">
      <c r="O260" s="13"/>
    </row>
    <row r="261" spans="15:15" x14ac:dyDescent="0.3">
      <c r="O261" s="13"/>
    </row>
    <row r="262" spans="15:15" x14ac:dyDescent="0.3">
      <c r="O262" s="13"/>
    </row>
    <row r="263" spans="15:15" x14ac:dyDescent="0.3">
      <c r="O263" s="13"/>
    </row>
    <row r="264" spans="15:15" x14ac:dyDescent="0.3">
      <c r="O264" s="13"/>
    </row>
    <row r="265" spans="15:15" x14ac:dyDescent="0.3">
      <c r="O265" s="13"/>
    </row>
    <row r="266" spans="15:15" x14ac:dyDescent="0.3">
      <c r="O266" s="13"/>
    </row>
    <row r="267" spans="15:15" x14ac:dyDescent="0.3">
      <c r="O267" s="13"/>
    </row>
    <row r="268" spans="15:15" x14ac:dyDescent="0.3">
      <c r="O268" s="13"/>
    </row>
    <row r="269" spans="15:15" x14ac:dyDescent="0.3">
      <c r="O269" s="13"/>
    </row>
    <row r="270" spans="15:15" x14ac:dyDescent="0.3">
      <c r="O270" s="13"/>
    </row>
    <row r="271" spans="15:15" x14ac:dyDescent="0.3">
      <c r="O271" s="13"/>
    </row>
    <row r="272" spans="15:15" x14ac:dyDescent="0.3">
      <c r="O272" s="13"/>
    </row>
    <row r="273" spans="15:15" x14ac:dyDescent="0.3">
      <c r="O273" s="13"/>
    </row>
    <row r="274" spans="15:15" x14ac:dyDescent="0.3">
      <c r="O274" s="13"/>
    </row>
    <row r="275" spans="15:15" x14ac:dyDescent="0.3">
      <c r="O275" s="13"/>
    </row>
    <row r="276" spans="15:15" x14ac:dyDescent="0.3">
      <c r="O276" s="13"/>
    </row>
    <row r="277" spans="15:15" x14ac:dyDescent="0.3">
      <c r="O277" s="13"/>
    </row>
    <row r="278" spans="15:15" x14ac:dyDescent="0.3">
      <c r="O278" s="13"/>
    </row>
    <row r="279" spans="15:15" x14ac:dyDescent="0.3">
      <c r="O279" s="13"/>
    </row>
    <row r="280" spans="15:15" x14ac:dyDescent="0.3">
      <c r="O280" s="13"/>
    </row>
    <row r="281" spans="15:15" x14ac:dyDescent="0.3">
      <c r="O281" s="13"/>
    </row>
    <row r="282" spans="15:15" x14ac:dyDescent="0.3">
      <c r="O282" s="13"/>
    </row>
    <row r="283" spans="15:15" x14ac:dyDescent="0.3">
      <c r="O283" s="13"/>
    </row>
    <row r="284" spans="15:15" x14ac:dyDescent="0.3">
      <c r="O284" s="13"/>
    </row>
    <row r="285" spans="15:15" x14ac:dyDescent="0.3">
      <c r="O285" s="13"/>
    </row>
    <row r="286" spans="15:15" x14ac:dyDescent="0.3">
      <c r="O286" s="13"/>
    </row>
    <row r="287" spans="15:15" x14ac:dyDescent="0.3">
      <c r="O287" s="13"/>
    </row>
    <row r="288" spans="15:15" x14ac:dyDescent="0.3">
      <c r="O288" s="13"/>
    </row>
    <row r="289" spans="15:15" x14ac:dyDescent="0.3">
      <c r="O289" s="13"/>
    </row>
    <row r="290" spans="15:15" x14ac:dyDescent="0.3">
      <c r="O290" s="13"/>
    </row>
    <row r="291" spans="15:15" x14ac:dyDescent="0.3">
      <c r="O291" s="13"/>
    </row>
    <row r="292" spans="15:15" x14ac:dyDescent="0.3">
      <c r="O292" s="13"/>
    </row>
    <row r="293" spans="15:15" x14ac:dyDescent="0.3">
      <c r="O293" s="13"/>
    </row>
    <row r="294" spans="15:15" x14ac:dyDescent="0.3">
      <c r="O294" s="13"/>
    </row>
    <row r="295" spans="15:15" x14ac:dyDescent="0.3">
      <c r="O295" s="13"/>
    </row>
    <row r="296" spans="15:15" x14ac:dyDescent="0.3">
      <c r="O296" s="13"/>
    </row>
    <row r="297" spans="15:15" x14ac:dyDescent="0.3">
      <c r="O297" s="13"/>
    </row>
    <row r="298" spans="15:15" x14ac:dyDescent="0.3">
      <c r="O298" s="13"/>
    </row>
    <row r="299" spans="15:15" x14ac:dyDescent="0.3">
      <c r="O299" s="13"/>
    </row>
    <row r="300" spans="15:15" x14ac:dyDescent="0.3">
      <c r="O300" s="13"/>
    </row>
    <row r="301" spans="15:15" x14ac:dyDescent="0.3">
      <c r="O301" s="13"/>
    </row>
    <row r="302" spans="15:15" x14ac:dyDescent="0.3">
      <c r="O302" s="13"/>
    </row>
    <row r="303" spans="15:15" x14ac:dyDescent="0.3">
      <c r="O303" s="13"/>
    </row>
    <row r="304" spans="15:15" x14ac:dyDescent="0.3">
      <c r="O304" s="13"/>
    </row>
    <row r="305" spans="15:15" x14ac:dyDescent="0.3">
      <c r="O305" s="13"/>
    </row>
    <row r="306" spans="15:15" x14ac:dyDescent="0.3">
      <c r="O306" s="13"/>
    </row>
    <row r="307" spans="15:15" x14ac:dyDescent="0.3">
      <c r="O307" s="13"/>
    </row>
    <row r="308" spans="15:15" x14ac:dyDescent="0.3">
      <c r="O308" s="13"/>
    </row>
    <row r="309" spans="15:15" x14ac:dyDescent="0.3">
      <c r="O309" s="13"/>
    </row>
    <row r="310" spans="15:15" x14ac:dyDescent="0.3">
      <c r="O310" s="13"/>
    </row>
    <row r="311" spans="15:15" x14ac:dyDescent="0.3">
      <c r="O311" s="13"/>
    </row>
    <row r="312" spans="15:15" x14ac:dyDescent="0.3">
      <c r="O312" s="13"/>
    </row>
    <row r="313" spans="15:15" x14ac:dyDescent="0.3">
      <c r="O313" s="13"/>
    </row>
    <row r="314" spans="15:15" x14ac:dyDescent="0.3">
      <c r="O314" s="13"/>
    </row>
    <row r="315" spans="15:15" x14ac:dyDescent="0.3">
      <c r="O315" s="13"/>
    </row>
    <row r="316" spans="15:15" x14ac:dyDescent="0.3">
      <c r="O316" s="13"/>
    </row>
    <row r="317" spans="15:15" x14ac:dyDescent="0.3">
      <c r="O317" s="13"/>
    </row>
    <row r="318" spans="15:15" x14ac:dyDescent="0.3">
      <c r="O318" s="13"/>
    </row>
    <row r="319" spans="15:15" x14ac:dyDescent="0.3">
      <c r="O319" s="13"/>
    </row>
    <row r="320" spans="15:15" x14ac:dyDescent="0.3">
      <c r="O320" s="13"/>
    </row>
    <row r="321" spans="15:15" x14ac:dyDescent="0.3">
      <c r="O321" s="13"/>
    </row>
    <row r="322" spans="15:15" x14ac:dyDescent="0.3">
      <c r="O322" s="13"/>
    </row>
    <row r="323" spans="15:15" x14ac:dyDescent="0.3">
      <c r="O323" s="13"/>
    </row>
    <row r="324" spans="15:15" x14ac:dyDescent="0.3">
      <c r="O324" s="13"/>
    </row>
    <row r="325" spans="15:15" x14ac:dyDescent="0.3">
      <c r="O325" s="13"/>
    </row>
    <row r="326" spans="15:15" x14ac:dyDescent="0.3">
      <c r="O326" s="13"/>
    </row>
    <row r="327" spans="15:15" x14ac:dyDescent="0.3">
      <c r="O327" s="13"/>
    </row>
    <row r="328" spans="15:15" x14ac:dyDescent="0.3">
      <c r="O328" s="13"/>
    </row>
    <row r="329" spans="15:15" x14ac:dyDescent="0.3">
      <c r="O329" s="13"/>
    </row>
    <row r="330" spans="15:15" x14ac:dyDescent="0.3">
      <c r="O330" s="13"/>
    </row>
    <row r="331" spans="15:15" x14ac:dyDescent="0.3">
      <c r="O331" s="13"/>
    </row>
    <row r="332" spans="15:15" x14ac:dyDescent="0.3">
      <c r="O332" s="13"/>
    </row>
    <row r="333" spans="15:15" x14ac:dyDescent="0.3">
      <c r="O333" s="13"/>
    </row>
    <row r="334" spans="15:15" x14ac:dyDescent="0.3">
      <c r="O334" s="13"/>
    </row>
    <row r="335" spans="15:15" x14ac:dyDescent="0.3">
      <c r="O335" s="13"/>
    </row>
    <row r="336" spans="15:15" x14ac:dyDescent="0.3">
      <c r="O336" s="13"/>
    </row>
    <row r="337" spans="15:15" x14ac:dyDescent="0.3">
      <c r="O337" s="13"/>
    </row>
    <row r="338" spans="15:15" x14ac:dyDescent="0.3">
      <c r="O338" s="13"/>
    </row>
    <row r="339" spans="15:15" x14ac:dyDescent="0.3">
      <c r="O339" s="13"/>
    </row>
    <row r="340" spans="15:15" x14ac:dyDescent="0.3">
      <c r="O340" s="13"/>
    </row>
    <row r="341" spans="15:15" x14ac:dyDescent="0.3">
      <c r="O341" s="13"/>
    </row>
    <row r="342" spans="15:15" x14ac:dyDescent="0.3">
      <c r="O342" s="13"/>
    </row>
    <row r="343" spans="15:15" x14ac:dyDescent="0.3">
      <c r="O343" s="13"/>
    </row>
    <row r="344" spans="15:15" x14ac:dyDescent="0.3">
      <c r="O344" s="13"/>
    </row>
    <row r="345" spans="15:15" x14ac:dyDescent="0.3">
      <c r="O345" s="13"/>
    </row>
    <row r="346" spans="15:15" x14ac:dyDescent="0.3">
      <c r="O346" s="13"/>
    </row>
    <row r="347" spans="15:15" x14ac:dyDescent="0.3">
      <c r="O347" s="13"/>
    </row>
    <row r="348" spans="15:15" x14ac:dyDescent="0.3">
      <c r="O348" s="13"/>
    </row>
    <row r="349" spans="15:15" x14ac:dyDescent="0.3">
      <c r="O349" s="13"/>
    </row>
    <row r="350" spans="15:15" x14ac:dyDescent="0.3">
      <c r="O350" s="13"/>
    </row>
    <row r="351" spans="15:15" x14ac:dyDescent="0.3">
      <c r="O351" s="13"/>
    </row>
    <row r="352" spans="15:15" x14ac:dyDescent="0.3">
      <c r="O352" s="13"/>
    </row>
    <row r="353" spans="15:15" x14ac:dyDescent="0.3">
      <c r="O353" s="13"/>
    </row>
    <row r="354" spans="15:15" x14ac:dyDescent="0.3">
      <c r="O354" s="13"/>
    </row>
    <row r="355" spans="15:15" x14ac:dyDescent="0.3">
      <c r="O355" s="13"/>
    </row>
    <row r="356" spans="15:15" x14ac:dyDescent="0.3">
      <c r="O356" s="13"/>
    </row>
    <row r="357" spans="15:15" x14ac:dyDescent="0.3">
      <c r="O357" s="13"/>
    </row>
    <row r="358" spans="15:15" x14ac:dyDescent="0.3">
      <c r="O358" s="13"/>
    </row>
    <row r="359" spans="15:15" x14ac:dyDescent="0.3">
      <c r="O359" s="13"/>
    </row>
    <row r="360" spans="15:15" x14ac:dyDescent="0.3">
      <c r="O360" s="13"/>
    </row>
    <row r="361" spans="15:15" x14ac:dyDescent="0.3">
      <c r="O361" s="13"/>
    </row>
    <row r="362" spans="15:15" x14ac:dyDescent="0.3">
      <c r="O362" s="13"/>
    </row>
    <row r="363" spans="15:15" x14ac:dyDescent="0.3">
      <c r="O363" s="13"/>
    </row>
    <row r="364" spans="15:15" x14ac:dyDescent="0.3">
      <c r="O364" s="13"/>
    </row>
    <row r="365" spans="15:15" x14ac:dyDescent="0.3">
      <c r="O365" s="13"/>
    </row>
    <row r="366" spans="15:15" x14ac:dyDescent="0.3">
      <c r="O366" s="13"/>
    </row>
    <row r="367" spans="15:15" x14ac:dyDescent="0.3">
      <c r="O367" s="13"/>
    </row>
    <row r="368" spans="15:15" x14ac:dyDescent="0.3">
      <c r="O368" s="13"/>
    </row>
    <row r="369" spans="15:15" x14ac:dyDescent="0.3">
      <c r="O369" s="13"/>
    </row>
    <row r="370" spans="15:15" x14ac:dyDescent="0.3">
      <c r="O370" s="13"/>
    </row>
    <row r="371" spans="15:15" x14ac:dyDescent="0.3">
      <c r="O371" s="13"/>
    </row>
    <row r="372" spans="15:15" x14ac:dyDescent="0.3">
      <c r="O372" s="13"/>
    </row>
    <row r="373" spans="15:15" x14ac:dyDescent="0.3">
      <c r="O373" s="13"/>
    </row>
    <row r="374" spans="15:15" x14ac:dyDescent="0.3">
      <c r="O374" s="13"/>
    </row>
    <row r="375" spans="15:15" x14ac:dyDescent="0.3">
      <c r="O375" s="13"/>
    </row>
    <row r="376" spans="15:15" x14ac:dyDescent="0.3">
      <c r="O376" s="13"/>
    </row>
    <row r="377" spans="15:15" x14ac:dyDescent="0.3">
      <c r="O377" s="13"/>
    </row>
    <row r="378" spans="15:15" x14ac:dyDescent="0.3">
      <c r="O378" s="13"/>
    </row>
    <row r="379" spans="15:15" x14ac:dyDescent="0.3">
      <c r="O379" s="13"/>
    </row>
    <row r="380" spans="15:15" x14ac:dyDescent="0.3">
      <c r="O380" s="13"/>
    </row>
    <row r="381" spans="15:15" x14ac:dyDescent="0.3">
      <c r="O381" s="13"/>
    </row>
    <row r="382" spans="15:15" x14ac:dyDescent="0.3">
      <c r="O382" s="13"/>
    </row>
    <row r="383" spans="15:15" x14ac:dyDescent="0.3">
      <c r="O383" s="13"/>
    </row>
    <row r="384" spans="15:15" x14ac:dyDescent="0.3">
      <c r="O384" s="13"/>
    </row>
    <row r="385" spans="15:15" x14ac:dyDescent="0.3">
      <c r="O385" s="13"/>
    </row>
    <row r="386" spans="15:15" x14ac:dyDescent="0.3">
      <c r="O386" s="13"/>
    </row>
    <row r="387" spans="15:15" x14ac:dyDescent="0.3">
      <c r="O387" s="13"/>
    </row>
    <row r="388" spans="15:15" x14ac:dyDescent="0.3">
      <c r="O388" s="13"/>
    </row>
    <row r="389" spans="15:15" x14ac:dyDescent="0.3">
      <c r="O389" s="13"/>
    </row>
    <row r="390" spans="15:15" x14ac:dyDescent="0.3">
      <c r="O390" s="13"/>
    </row>
    <row r="391" spans="15:15" x14ac:dyDescent="0.3">
      <c r="O391" s="13"/>
    </row>
    <row r="392" spans="15:15" x14ac:dyDescent="0.3">
      <c r="O392" s="13"/>
    </row>
    <row r="393" spans="15:15" x14ac:dyDescent="0.3">
      <c r="O393" s="13"/>
    </row>
    <row r="394" spans="15:15" x14ac:dyDescent="0.3">
      <c r="O394" s="13"/>
    </row>
    <row r="395" spans="15:15" x14ac:dyDescent="0.3">
      <c r="O395" s="13"/>
    </row>
    <row r="396" spans="15:15" x14ac:dyDescent="0.3">
      <c r="O396" s="13"/>
    </row>
    <row r="397" spans="15:15" x14ac:dyDescent="0.3">
      <c r="O397" s="13"/>
    </row>
    <row r="398" spans="15:15" x14ac:dyDescent="0.3">
      <c r="O398" s="13"/>
    </row>
    <row r="399" spans="15:15" x14ac:dyDescent="0.3">
      <c r="O399" s="13"/>
    </row>
    <row r="400" spans="15:15" x14ac:dyDescent="0.3">
      <c r="O400" s="13"/>
    </row>
    <row r="401" spans="15:15" x14ac:dyDescent="0.3">
      <c r="O401" s="13"/>
    </row>
    <row r="402" spans="15:15" x14ac:dyDescent="0.3">
      <c r="O402" s="13"/>
    </row>
    <row r="403" spans="15:15" x14ac:dyDescent="0.3">
      <c r="O403" s="13"/>
    </row>
    <row r="404" spans="15:15" x14ac:dyDescent="0.3">
      <c r="O404" s="13"/>
    </row>
    <row r="405" spans="15:15" x14ac:dyDescent="0.3">
      <c r="O405" s="13"/>
    </row>
    <row r="406" spans="15:15" x14ac:dyDescent="0.3">
      <c r="O406" s="13"/>
    </row>
    <row r="407" spans="15:15" x14ac:dyDescent="0.3">
      <c r="O407" s="13"/>
    </row>
    <row r="408" spans="15:15" x14ac:dyDescent="0.3">
      <c r="O408" s="13"/>
    </row>
    <row r="409" spans="15:15" x14ac:dyDescent="0.3">
      <c r="O409" s="13"/>
    </row>
    <row r="410" spans="15:15" x14ac:dyDescent="0.3">
      <c r="O410" s="13"/>
    </row>
    <row r="411" spans="15:15" x14ac:dyDescent="0.3">
      <c r="O411" s="13"/>
    </row>
    <row r="412" spans="15:15" x14ac:dyDescent="0.3">
      <c r="O412" s="13"/>
    </row>
    <row r="413" spans="15:15" x14ac:dyDescent="0.3">
      <c r="O413" s="13"/>
    </row>
    <row r="414" spans="15:15" x14ac:dyDescent="0.3">
      <c r="O414" s="13"/>
    </row>
    <row r="415" spans="15:15" x14ac:dyDescent="0.3">
      <c r="O415" s="13"/>
    </row>
    <row r="416" spans="15:15" x14ac:dyDescent="0.3">
      <c r="O416" s="13"/>
    </row>
    <row r="417" spans="15:15" x14ac:dyDescent="0.3">
      <c r="O417" s="13"/>
    </row>
    <row r="418" spans="15:15" x14ac:dyDescent="0.3">
      <c r="O418" s="13"/>
    </row>
    <row r="419" spans="15:15" x14ac:dyDescent="0.3">
      <c r="O419" s="13"/>
    </row>
    <row r="420" spans="15:15" x14ac:dyDescent="0.3">
      <c r="O420" s="13"/>
    </row>
    <row r="421" spans="15:15" x14ac:dyDescent="0.3">
      <c r="O421" s="13"/>
    </row>
    <row r="422" spans="15:15" x14ac:dyDescent="0.3">
      <c r="O422" s="13"/>
    </row>
    <row r="423" spans="15:15" x14ac:dyDescent="0.3">
      <c r="O423" s="13"/>
    </row>
    <row r="424" spans="15:15" x14ac:dyDescent="0.3">
      <c r="O424" s="13"/>
    </row>
    <row r="425" spans="15:15" x14ac:dyDescent="0.3">
      <c r="O425" s="13"/>
    </row>
    <row r="426" spans="15:15" x14ac:dyDescent="0.3">
      <c r="O426" s="13"/>
    </row>
    <row r="427" spans="15:15" x14ac:dyDescent="0.3">
      <c r="O427" s="13"/>
    </row>
    <row r="428" spans="15:15" x14ac:dyDescent="0.3">
      <c r="O428" s="13"/>
    </row>
    <row r="429" spans="15:15" x14ac:dyDescent="0.3">
      <c r="O429" s="13"/>
    </row>
    <row r="430" spans="15:15" x14ac:dyDescent="0.3">
      <c r="O430" s="13"/>
    </row>
    <row r="431" spans="15:15" x14ac:dyDescent="0.3">
      <c r="O431" s="13"/>
    </row>
    <row r="432" spans="15:15" x14ac:dyDescent="0.3">
      <c r="O432" s="13"/>
    </row>
    <row r="433" spans="15:15" x14ac:dyDescent="0.3">
      <c r="O433" s="13"/>
    </row>
    <row r="434" spans="15:15" x14ac:dyDescent="0.3">
      <c r="O434" s="13"/>
    </row>
    <row r="435" spans="15:15" x14ac:dyDescent="0.3">
      <c r="O435" s="13"/>
    </row>
    <row r="436" spans="15:15" x14ac:dyDescent="0.3">
      <c r="O436" s="13"/>
    </row>
    <row r="437" spans="15:15" x14ac:dyDescent="0.3">
      <c r="O437" s="13"/>
    </row>
    <row r="438" spans="15:15" x14ac:dyDescent="0.3">
      <c r="O438" s="13"/>
    </row>
    <row r="439" spans="15:15" x14ac:dyDescent="0.3">
      <c r="O439" s="13"/>
    </row>
    <row r="440" spans="15:15" x14ac:dyDescent="0.3">
      <c r="O440" s="13"/>
    </row>
    <row r="441" spans="15:15" x14ac:dyDescent="0.3">
      <c r="O441" s="13"/>
    </row>
    <row r="442" spans="15:15" x14ac:dyDescent="0.3">
      <c r="O442" s="13"/>
    </row>
    <row r="443" spans="15:15" x14ac:dyDescent="0.3">
      <c r="O443" s="13"/>
    </row>
    <row r="444" spans="15:15" x14ac:dyDescent="0.3">
      <c r="O444" s="13"/>
    </row>
    <row r="445" spans="15:15" x14ac:dyDescent="0.3">
      <c r="O445" s="13"/>
    </row>
    <row r="446" spans="15:15" x14ac:dyDescent="0.3">
      <c r="O446" s="13"/>
    </row>
    <row r="447" spans="15:15" x14ac:dyDescent="0.3">
      <c r="O447" s="13"/>
    </row>
    <row r="448" spans="15:15" x14ac:dyDescent="0.3">
      <c r="O448" s="13"/>
    </row>
    <row r="449" spans="15:15" x14ac:dyDescent="0.3">
      <c r="O449" s="13"/>
    </row>
    <row r="450" spans="15:15" x14ac:dyDescent="0.3">
      <c r="O450" s="13"/>
    </row>
    <row r="451" spans="15:15" x14ac:dyDescent="0.3">
      <c r="O451" s="13"/>
    </row>
    <row r="452" spans="15:15" x14ac:dyDescent="0.3">
      <c r="O452" s="13"/>
    </row>
    <row r="453" spans="15:15" x14ac:dyDescent="0.3">
      <c r="O453" s="13"/>
    </row>
    <row r="454" spans="15:15" x14ac:dyDescent="0.3">
      <c r="O454" s="13"/>
    </row>
    <row r="455" spans="15:15" x14ac:dyDescent="0.3">
      <c r="O455" s="13"/>
    </row>
    <row r="456" spans="15:15" x14ac:dyDescent="0.3">
      <c r="O456" s="13"/>
    </row>
    <row r="457" spans="15:15" x14ac:dyDescent="0.3">
      <c r="O457" s="13"/>
    </row>
    <row r="458" spans="15:15" x14ac:dyDescent="0.3">
      <c r="O458" s="13"/>
    </row>
    <row r="459" spans="15:15" x14ac:dyDescent="0.3">
      <c r="O459" s="13"/>
    </row>
    <row r="460" spans="15:15" x14ac:dyDescent="0.3">
      <c r="O460" s="13"/>
    </row>
    <row r="461" spans="15:15" x14ac:dyDescent="0.3">
      <c r="O461" s="13"/>
    </row>
    <row r="462" spans="15:15" x14ac:dyDescent="0.3">
      <c r="O462" s="13"/>
    </row>
    <row r="463" spans="15:15" x14ac:dyDescent="0.3">
      <c r="O463" s="13"/>
    </row>
    <row r="464" spans="15:15" x14ac:dyDescent="0.3">
      <c r="O464" s="13"/>
    </row>
    <row r="465" spans="15:15" x14ac:dyDescent="0.3">
      <c r="O465" s="13"/>
    </row>
    <row r="466" spans="15:15" x14ac:dyDescent="0.3">
      <c r="O466" s="13"/>
    </row>
    <row r="467" spans="15:15" x14ac:dyDescent="0.3">
      <c r="O467" s="13"/>
    </row>
    <row r="468" spans="15:15" x14ac:dyDescent="0.3">
      <c r="O468" s="13"/>
    </row>
    <row r="469" spans="15:15" x14ac:dyDescent="0.3">
      <c r="O469" s="13"/>
    </row>
    <row r="470" spans="15:15" x14ac:dyDescent="0.3">
      <c r="O470" s="13"/>
    </row>
    <row r="471" spans="15:15" x14ac:dyDescent="0.3">
      <c r="O471" s="13"/>
    </row>
    <row r="472" spans="15:15" x14ac:dyDescent="0.3">
      <c r="O472" s="13"/>
    </row>
    <row r="473" spans="15:15" x14ac:dyDescent="0.3">
      <c r="O473" s="13"/>
    </row>
    <row r="474" spans="15:15" x14ac:dyDescent="0.3">
      <c r="O474" s="13"/>
    </row>
    <row r="475" spans="15:15" x14ac:dyDescent="0.3">
      <c r="O475" s="13"/>
    </row>
    <row r="476" spans="15:15" x14ac:dyDescent="0.3">
      <c r="O476" s="13"/>
    </row>
    <row r="477" spans="15:15" x14ac:dyDescent="0.3">
      <c r="O477" s="13"/>
    </row>
    <row r="478" spans="15:15" x14ac:dyDescent="0.3">
      <c r="O478" s="13"/>
    </row>
    <row r="479" spans="15:15" x14ac:dyDescent="0.3">
      <c r="O479" s="13"/>
    </row>
    <row r="480" spans="15:15" x14ac:dyDescent="0.3">
      <c r="O480" s="13"/>
    </row>
    <row r="481" spans="15:15" x14ac:dyDescent="0.3">
      <c r="O481" s="13"/>
    </row>
    <row r="482" spans="15:15" x14ac:dyDescent="0.3">
      <c r="O482" s="13"/>
    </row>
    <row r="483" spans="15:15" x14ac:dyDescent="0.3">
      <c r="O483" s="13"/>
    </row>
    <row r="484" spans="15:15" x14ac:dyDescent="0.3">
      <c r="O484" s="13"/>
    </row>
    <row r="485" spans="15:15" x14ac:dyDescent="0.3">
      <c r="O485" s="13"/>
    </row>
    <row r="486" spans="15:15" x14ac:dyDescent="0.3">
      <c r="O486" s="13"/>
    </row>
    <row r="487" spans="15:15" x14ac:dyDescent="0.3">
      <c r="O487" s="13"/>
    </row>
    <row r="488" spans="15:15" x14ac:dyDescent="0.3">
      <c r="O488" s="13"/>
    </row>
    <row r="489" spans="15:15" x14ac:dyDescent="0.3">
      <c r="O489" s="13"/>
    </row>
    <row r="490" spans="15:15" x14ac:dyDescent="0.3">
      <c r="O490" s="13"/>
    </row>
    <row r="491" spans="15:15" x14ac:dyDescent="0.3">
      <c r="O491" s="13"/>
    </row>
    <row r="492" spans="15:15" x14ac:dyDescent="0.3">
      <c r="O492" s="13"/>
    </row>
    <row r="493" spans="15:15" x14ac:dyDescent="0.3">
      <c r="O493" s="13"/>
    </row>
    <row r="494" spans="15:15" x14ac:dyDescent="0.3">
      <c r="O494" s="13"/>
    </row>
    <row r="495" spans="15:15" x14ac:dyDescent="0.3">
      <c r="O495" s="13"/>
    </row>
    <row r="496" spans="15:15" x14ac:dyDescent="0.3">
      <c r="O496" s="13"/>
    </row>
    <row r="497" spans="15:15" x14ac:dyDescent="0.3">
      <c r="O497" s="13"/>
    </row>
    <row r="498" spans="15:15" x14ac:dyDescent="0.3">
      <c r="O498" s="13"/>
    </row>
    <row r="499" spans="15:15" x14ac:dyDescent="0.3">
      <c r="O499" s="13"/>
    </row>
    <row r="500" spans="15:15" x14ac:dyDescent="0.3">
      <c r="O500" s="13"/>
    </row>
    <row r="501" spans="15:15" x14ac:dyDescent="0.3">
      <c r="O501" s="13"/>
    </row>
    <row r="502" spans="15:15" x14ac:dyDescent="0.3">
      <c r="O502" s="13"/>
    </row>
    <row r="503" spans="15:15" x14ac:dyDescent="0.3">
      <c r="O503" s="13"/>
    </row>
    <row r="504" spans="15:15" x14ac:dyDescent="0.3">
      <c r="O504" s="13"/>
    </row>
    <row r="505" spans="15:15" x14ac:dyDescent="0.3">
      <c r="O505" s="13"/>
    </row>
    <row r="506" spans="15:15" x14ac:dyDescent="0.3">
      <c r="O506" s="13"/>
    </row>
    <row r="507" spans="15:15" x14ac:dyDescent="0.3">
      <c r="O507" s="13"/>
    </row>
    <row r="508" spans="15:15" x14ac:dyDescent="0.3">
      <c r="O508" s="13"/>
    </row>
    <row r="509" spans="15:15" x14ac:dyDescent="0.3">
      <c r="O509" s="13"/>
    </row>
    <row r="510" spans="15:15" x14ac:dyDescent="0.3">
      <c r="O510" s="13"/>
    </row>
    <row r="511" spans="15:15" x14ac:dyDescent="0.3">
      <c r="O511" s="13"/>
    </row>
    <row r="512" spans="15:15" x14ac:dyDescent="0.3">
      <c r="O512" s="13"/>
    </row>
    <row r="513" spans="15:15" x14ac:dyDescent="0.3">
      <c r="O513" s="13"/>
    </row>
    <row r="514" spans="15:15" x14ac:dyDescent="0.3">
      <c r="O514" s="13"/>
    </row>
    <row r="515" spans="15:15" x14ac:dyDescent="0.3">
      <c r="O515" s="13"/>
    </row>
    <row r="516" spans="15:15" x14ac:dyDescent="0.3">
      <c r="O516" s="13"/>
    </row>
    <row r="517" spans="15:15" x14ac:dyDescent="0.3">
      <c r="O517" s="13"/>
    </row>
    <row r="518" spans="15:15" x14ac:dyDescent="0.3">
      <c r="O518" s="13"/>
    </row>
    <row r="519" spans="15:15" x14ac:dyDescent="0.3">
      <c r="O519" s="13"/>
    </row>
    <row r="520" spans="15:15" x14ac:dyDescent="0.3">
      <c r="O520" s="13"/>
    </row>
    <row r="521" spans="15:15" x14ac:dyDescent="0.3">
      <c r="O521" s="13"/>
    </row>
    <row r="522" spans="15:15" x14ac:dyDescent="0.3">
      <c r="O522" s="13"/>
    </row>
    <row r="523" spans="15:15" x14ac:dyDescent="0.3">
      <c r="O523" s="13"/>
    </row>
    <row r="524" spans="15:15" x14ac:dyDescent="0.3">
      <c r="O524" s="13"/>
    </row>
    <row r="525" spans="15:15" x14ac:dyDescent="0.3">
      <c r="O525" s="13"/>
    </row>
    <row r="526" spans="15:15" x14ac:dyDescent="0.3">
      <c r="O526" s="13"/>
    </row>
    <row r="527" spans="15:15" x14ac:dyDescent="0.3">
      <c r="O527" s="13"/>
    </row>
    <row r="528" spans="15:15" x14ac:dyDescent="0.3">
      <c r="O528" s="13"/>
    </row>
    <row r="529" spans="15:15" x14ac:dyDescent="0.3">
      <c r="O529" s="13"/>
    </row>
    <row r="530" spans="15:15" x14ac:dyDescent="0.3">
      <c r="O530" s="13"/>
    </row>
    <row r="531" spans="15:15" x14ac:dyDescent="0.3">
      <c r="O531" s="13"/>
    </row>
    <row r="532" spans="15:15" x14ac:dyDescent="0.3">
      <c r="O532" s="13"/>
    </row>
    <row r="533" spans="15:15" x14ac:dyDescent="0.3">
      <c r="O533" s="13"/>
    </row>
    <row r="534" spans="15:15" x14ac:dyDescent="0.3">
      <c r="O534" s="13"/>
    </row>
    <row r="535" spans="15:15" x14ac:dyDescent="0.3">
      <c r="O535" s="13"/>
    </row>
    <row r="536" spans="15:15" x14ac:dyDescent="0.3">
      <c r="O536" s="13"/>
    </row>
    <row r="537" spans="15:15" x14ac:dyDescent="0.3">
      <c r="O537" s="13"/>
    </row>
    <row r="538" spans="15:15" x14ac:dyDescent="0.3">
      <c r="O538" s="13"/>
    </row>
    <row r="539" spans="15:15" x14ac:dyDescent="0.3">
      <c r="O539" s="13"/>
    </row>
    <row r="540" spans="15:15" x14ac:dyDescent="0.3">
      <c r="O540" s="13"/>
    </row>
    <row r="541" spans="15:15" x14ac:dyDescent="0.3">
      <c r="O541" s="13"/>
    </row>
    <row r="542" spans="15:15" x14ac:dyDescent="0.3">
      <c r="O542" s="13"/>
    </row>
    <row r="543" spans="15:15" x14ac:dyDescent="0.3">
      <c r="O543" s="13"/>
    </row>
    <row r="544" spans="15:15" x14ac:dyDescent="0.3">
      <c r="O544" s="13"/>
    </row>
    <row r="545" spans="15:15" x14ac:dyDescent="0.3">
      <c r="O545" s="13"/>
    </row>
    <row r="546" spans="15:15" x14ac:dyDescent="0.3">
      <c r="O546" s="13"/>
    </row>
    <row r="547" spans="15:15" x14ac:dyDescent="0.3">
      <c r="O547" s="13"/>
    </row>
    <row r="548" spans="15:15" x14ac:dyDescent="0.3">
      <c r="O548" s="13"/>
    </row>
    <row r="549" spans="15:15" x14ac:dyDescent="0.3">
      <c r="O549" s="13"/>
    </row>
    <row r="550" spans="15:15" x14ac:dyDescent="0.3">
      <c r="O550" s="13"/>
    </row>
    <row r="551" spans="15:15" x14ac:dyDescent="0.3">
      <c r="O551" s="13"/>
    </row>
    <row r="552" spans="15:15" x14ac:dyDescent="0.3">
      <c r="O552" s="13"/>
    </row>
    <row r="553" spans="15:15" x14ac:dyDescent="0.3">
      <c r="O553" s="13"/>
    </row>
    <row r="554" spans="15:15" x14ac:dyDescent="0.3">
      <c r="O554" s="13"/>
    </row>
    <row r="555" spans="15:15" x14ac:dyDescent="0.3">
      <c r="O555" s="13"/>
    </row>
    <row r="556" spans="15:15" x14ac:dyDescent="0.3">
      <c r="O556" s="13"/>
    </row>
    <row r="557" spans="15:15" x14ac:dyDescent="0.3">
      <c r="O557" s="13"/>
    </row>
    <row r="558" spans="15:15" x14ac:dyDescent="0.3">
      <c r="O558" s="13"/>
    </row>
    <row r="559" spans="15:15" x14ac:dyDescent="0.3">
      <c r="O559" s="13"/>
    </row>
    <row r="560" spans="15:15" x14ac:dyDescent="0.3">
      <c r="O560" s="13"/>
    </row>
    <row r="561" spans="15:15" x14ac:dyDescent="0.3">
      <c r="O561" s="13"/>
    </row>
    <row r="562" spans="15:15" x14ac:dyDescent="0.3">
      <c r="O562" s="13"/>
    </row>
    <row r="563" spans="15:15" x14ac:dyDescent="0.3">
      <c r="O563" s="13"/>
    </row>
    <row r="564" spans="15:15" x14ac:dyDescent="0.3">
      <c r="O564" s="13"/>
    </row>
    <row r="565" spans="15:15" x14ac:dyDescent="0.3">
      <c r="O565" s="13"/>
    </row>
    <row r="566" spans="15:15" x14ac:dyDescent="0.3">
      <c r="O566" s="13"/>
    </row>
    <row r="567" spans="15:15" x14ac:dyDescent="0.3">
      <c r="O567" s="13"/>
    </row>
    <row r="568" spans="15:15" x14ac:dyDescent="0.3">
      <c r="O568" s="13"/>
    </row>
    <row r="569" spans="15:15" x14ac:dyDescent="0.3">
      <c r="O569" s="13"/>
    </row>
    <row r="570" spans="15:15" x14ac:dyDescent="0.3">
      <c r="O570" s="13"/>
    </row>
    <row r="571" spans="15:15" x14ac:dyDescent="0.3">
      <c r="O571" s="13"/>
    </row>
    <row r="572" spans="15:15" x14ac:dyDescent="0.3">
      <c r="O572" s="13"/>
    </row>
    <row r="573" spans="15:15" x14ac:dyDescent="0.3">
      <c r="O573" s="13"/>
    </row>
    <row r="574" spans="15:15" x14ac:dyDescent="0.3">
      <c r="O574" s="13"/>
    </row>
    <row r="575" spans="15:15" x14ac:dyDescent="0.3">
      <c r="O575" s="13"/>
    </row>
    <row r="576" spans="15:15" x14ac:dyDescent="0.3">
      <c r="O576" s="13"/>
    </row>
    <row r="577" spans="15:15" x14ac:dyDescent="0.3">
      <c r="O577" s="13"/>
    </row>
    <row r="578" spans="15:15" x14ac:dyDescent="0.3">
      <c r="O578" s="13"/>
    </row>
    <row r="579" spans="15:15" x14ac:dyDescent="0.3">
      <c r="O579" s="13"/>
    </row>
    <row r="580" spans="15:15" x14ac:dyDescent="0.3">
      <c r="O580" s="13"/>
    </row>
    <row r="581" spans="15:15" x14ac:dyDescent="0.3">
      <c r="O581" s="13"/>
    </row>
    <row r="582" spans="15:15" x14ac:dyDescent="0.3">
      <c r="O582" s="13"/>
    </row>
    <row r="583" spans="15:15" x14ac:dyDescent="0.3">
      <c r="O583" s="13"/>
    </row>
    <row r="584" spans="15:15" x14ac:dyDescent="0.3">
      <c r="O584" s="13"/>
    </row>
    <row r="585" spans="15:15" x14ac:dyDescent="0.3">
      <c r="O585" s="13"/>
    </row>
    <row r="586" spans="15:15" x14ac:dyDescent="0.3">
      <c r="O586" s="13"/>
    </row>
    <row r="587" spans="15:15" x14ac:dyDescent="0.3">
      <c r="O587" s="13"/>
    </row>
    <row r="588" spans="15:15" x14ac:dyDescent="0.3">
      <c r="O588" s="13"/>
    </row>
    <row r="589" spans="15:15" x14ac:dyDescent="0.3">
      <c r="O589" s="13"/>
    </row>
    <row r="590" spans="15:15" x14ac:dyDescent="0.3">
      <c r="O590" s="13"/>
    </row>
    <row r="591" spans="15:15" x14ac:dyDescent="0.3">
      <c r="O591" s="13"/>
    </row>
    <row r="592" spans="15:15" x14ac:dyDescent="0.3">
      <c r="O592" s="13"/>
    </row>
    <row r="593" spans="15:15" x14ac:dyDescent="0.3">
      <c r="O593" s="13"/>
    </row>
    <row r="594" spans="15:15" x14ac:dyDescent="0.3">
      <c r="O594" s="13"/>
    </row>
    <row r="595" spans="15:15" x14ac:dyDescent="0.3">
      <c r="O595" s="13"/>
    </row>
    <row r="596" spans="15:15" x14ac:dyDescent="0.3">
      <c r="O596" s="13"/>
    </row>
    <row r="597" spans="15:15" x14ac:dyDescent="0.3">
      <c r="O597" s="13"/>
    </row>
    <row r="598" spans="15:15" x14ac:dyDescent="0.3">
      <c r="O598" s="13"/>
    </row>
    <row r="599" spans="15:15" x14ac:dyDescent="0.3">
      <c r="O599" s="13"/>
    </row>
    <row r="600" spans="15:15" x14ac:dyDescent="0.3">
      <c r="O600" s="13"/>
    </row>
    <row r="601" spans="15:15" x14ac:dyDescent="0.3">
      <c r="O601" s="13"/>
    </row>
    <row r="602" spans="15:15" x14ac:dyDescent="0.3">
      <c r="O602" s="13"/>
    </row>
    <row r="603" spans="15:15" x14ac:dyDescent="0.3">
      <c r="O603" s="13"/>
    </row>
    <row r="604" spans="15:15" x14ac:dyDescent="0.3">
      <c r="O604" s="13"/>
    </row>
    <row r="605" spans="15:15" x14ac:dyDescent="0.3">
      <c r="O605" s="13"/>
    </row>
    <row r="606" spans="15:15" x14ac:dyDescent="0.3">
      <c r="O606" s="13"/>
    </row>
    <row r="607" spans="15:15" x14ac:dyDescent="0.3">
      <c r="O607" s="13"/>
    </row>
    <row r="608" spans="15:15" x14ac:dyDescent="0.3">
      <c r="O608" s="13"/>
    </row>
    <row r="609" spans="15:15" x14ac:dyDescent="0.3">
      <c r="O609" s="13"/>
    </row>
    <row r="610" spans="15:15" x14ac:dyDescent="0.3">
      <c r="O610" s="13"/>
    </row>
    <row r="611" spans="15:15" x14ac:dyDescent="0.3">
      <c r="O611" s="13"/>
    </row>
    <row r="612" spans="15:15" x14ac:dyDescent="0.3">
      <c r="O612" s="13"/>
    </row>
    <row r="613" spans="15:15" x14ac:dyDescent="0.3">
      <c r="O613" s="13"/>
    </row>
    <row r="614" spans="15:15" x14ac:dyDescent="0.3">
      <c r="O614" s="13"/>
    </row>
    <row r="615" spans="15:15" x14ac:dyDescent="0.3">
      <c r="O615" s="13"/>
    </row>
    <row r="616" spans="15:15" x14ac:dyDescent="0.3">
      <c r="O616" s="13"/>
    </row>
    <row r="617" spans="15:15" x14ac:dyDescent="0.3">
      <c r="O617" s="13"/>
    </row>
    <row r="618" spans="15:15" x14ac:dyDescent="0.3">
      <c r="O618" s="13"/>
    </row>
    <row r="619" spans="15:15" x14ac:dyDescent="0.3">
      <c r="O619" s="13"/>
    </row>
    <row r="620" spans="15:15" x14ac:dyDescent="0.3">
      <c r="O620" s="13"/>
    </row>
    <row r="621" spans="15:15" x14ac:dyDescent="0.3">
      <c r="O621" s="13"/>
    </row>
    <row r="622" spans="15:15" x14ac:dyDescent="0.3">
      <c r="O622" s="13"/>
    </row>
    <row r="623" spans="15:15" x14ac:dyDescent="0.3">
      <c r="O623" s="13"/>
    </row>
    <row r="624" spans="15:15" x14ac:dyDescent="0.3">
      <c r="O624" s="13"/>
    </row>
    <row r="625" spans="15:15" x14ac:dyDescent="0.3">
      <c r="O625" s="13"/>
    </row>
    <row r="626" spans="15:15" x14ac:dyDescent="0.3">
      <c r="O626" s="13"/>
    </row>
    <row r="627" spans="15:15" x14ac:dyDescent="0.3">
      <c r="O627" s="13"/>
    </row>
    <row r="628" spans="15:15" x14ac:dyDescent="0.3">
      <c r="O628" s="13"/>
    </row>
    <row r="629" spans="15:15" x14ac:dyDescent="0.3">
      <c r="O629" s="13"/>
    </row>
    <row r="630" spans="15:15" x14ac:dyDescent="0.3">
      <c r="O630" s="13"/>
    </row>
    <row r="631" spans="15:15" x14ac:dyDescent="0.3">
      <c r="O631" s="13"/>
    </row>
    <row r="632" spans="15:15" x14ac:dyDescent="0.3">
      <c r="O632" s="13"/>
    </row>
    <row r="633" spans="15:15" x14ac:dyDescent="0.3">
      <c r="O633" s="13"/>
    </row>
    <row r="634" spans="15:15" x14ac:dyDescent="0.3">
      <c r="O634" s="13"/>
    </row>
    <row r="635" spans="15:15" x14ac:dyDescent="0.3">
      <c r="O635" s="13"/>
    </row>
    <row r="636" spans="15:15" x14ac:dyDescent="0.3">
      <c r="O636" s="13"/>
    </row>
    <row r="637" spans="15:15" x14ac:dyDescent="0.3">
      <c r="O637" s="13"/>
    </row>
    <row r="638" spans="15:15" x14ac:dyDescent="0.3">
      <c r="O638" s="13"/>
    </row>
    <row r="639" spans="15:15" x14ac:dyDescent="0.3">
      <c r="O639" s="13"/>
    </row>
    <row r="640" spans="15:15" x14ac:dyDescent="0.3">
      <c r="O640" s="13"/>
    </row>
    <row r="641" spans="15:15" x14ac:dyDescent="0.3">
      <c r="O641" s="13"/>
    </row>
    <row r="642" spans="15:15" x14ac:dyDescent="0.3">
      <c r="O642" s="13"/>
    </row>
    <row r="643" spans="15:15" x14ac:dyDescent="0.3">
      <c r="O643" s="13"/>
    </row>
    <row r="644" spans="15:15" x14ac:dyDescent="0.3">
      <c r="O644" s="13"/>
    </row>
    <row r="645" spans="15:15" x14ac:dyDescent="0.3">
      <c r="O645" s="13"/>
    </row>
    <row r="646" spans="15:15" x14ac:dyDescent="0.3">
      <c r="O646" s="13"/>
    </row>
    <row r="647" spans="15:15" x14ac:dyDescent="0.3">
      <c r="O647" s="13"/>
    </row>
    <row r="648" spans="15:15" x14ac:dyDescent="0.3">
      <c r="O648" s="13"/>
    </row>
    <row r="649" spans="15:15" x14ac:dyDescent="0.3">
      <c r="O649" s="13"/>
    </row>
    <row r="650" spans="15:15" x14ac:dyDescent="0.3">
      <c r="O650" s="13"/>
    </row>
    <row r="651" spans="15:15" x14ac:dyDescent="0.3">
      <c r="O651" s="13"/>
    </row>
    <row r="652" spans="15:15" x14ac:dyDescent="0.3">
      <c r="O652" s="13"/>
    </row>
    <row r="653" spans="15:15" x14ac:dyDescent="0.3">
      <c r="O653" s="13"/>
    </row>
    <row r="654" spans="15:15" x14ac:dyDescent="0.3">
      <c r="O654" s="13"/>
    </row>
    <row r="655" spans="15:15" x14ac:dyDescent="0.3">
      <c r="O655" s="13"/>
    </row>
    <row r="656" spans="15:15" x14ac:dyDescent="0.3">
      <c r="O656" s="13"/>
    </row>
    <row r="657" spans="15:15" x14ac:dyDescent="0.3">
      <c r="O657" s="13"/>
    </row>
    <row r="658" spans="15:15" x14ac:dyDescent="0.3">
      <c r="O658" s="13"/>
    </row>
    <row r="659" spans="15:15" x14ac:dyDescent="0.3">
      <c r="O659" s="13"/>
    </row>
    <row r="660" spans="15:15" x14ac:dyDescent="0.3">
      <c r="O660" s="13"/>
    </row>
    <row r="661" spans="15:15" x14ac:dyDescent="0.3">
      <c r="O661" s="13"/>
    </row>
    <row r="662" spans="15:15" x14ac:dyDescent="0.3">
      <c r="O662" s="13"/>
    </row>
    <row r="663" spans="15:15" x14ac:dyDescent="0.3">
      <c r="O663" s="13"/>
    </row>
    <row r="664" spans="15:15" x14ac:dyDescent="0.3">
      <c r="O664" s="13"/>
    </row>
    <row r="665" spans="15:15" x14ac:dyDescent="0.3">
      <c r="O665" s="13"/>
    </row>
    <row r="666" spans="15:15" x14ac:dyDescent="0.3">
      <c r="O666" s="13"/>
    </row>
    <row r="667" spans="15:15" x14ac:dyDescent="0.3">
      <c r="O667" s="13"/>
    </row>
    <row r="668" spans="15:15" x14ac:dyDescent="0.3">
      <c r="O668" s="13"/>
    </row>
    <row r="669" spans="15:15" x14ac:dyDescent="0.3">
      <c r="O669" s="13"/>
    </row>
    <row r="670" spans="15:15" x14ac:dyDescent="0.3">
      <c r="O670" s="13"/>
    </row>
    <row r="671" spans="15:15" x14ac:dyDescent="0.3">
      <c r="O671" s="13"/>
    </row>
    <row r="672" spans="15:15" x14ac:dyDescent="0.3">
      <c r="O672" s="13"/>
    </row>
    <row r="673" spans="15:15" x14ac:dyDescent="0.3">
      <c r="O673" s="13"/>
    </row>
    <row r="674" spans="15:15" x14ac:dyDescent="0.3">
      <c r="O674" s="13"/>
    </row>
    <row r="675" spans="15:15" x14ac:dyDescent="0.3">
      <c r="O675" s="13"/>
    </row>
    <row r="676" spans="15:15" x14ac:dyDescent="0.3">
      <c r="O676" s="13"/>
    </row>
    <row r="677" spans="15:15" x14ac:dyDescent="0.3">
      <c r="O677" s="13"/>
    </row>
    <row r="678" spans="15:15" x14ac:dyDescent="0.3">
      <c r="O678" s="13"/>
    </row>
    <row r="679" spans="15:15" x14ac:dyDescent="0.3">
      <c r="O679" s="13"/>
    </row>
    <row r="680" spans="15:15" x14ac:dyDescent="0.3">
      <c r="O680" s="13"/>
    </row>
    <row r="681" spans="15:15" x14ac:dyDescent="0.3">
      <c r="O681" s="13"/>
    </row>
    <row r="682" spans="15:15" x14ac:dyDescent="0.3">
      <c r="O682" s="13"/>
    </row>
    <row r="683" spans="15:15" x14ac:dyDescent="0.3">
      <c r="O683" s="13"/>
    </row>
    <row r="684" spans="15:15" x14ac:dyDescent="0.3">
      <c r="O684" s="13"/>
    </row>
    <row r="685" spans="15:15" x14ac:dyDescent="0.3">
      <c r="O685" s="13"/>
    </row>
    <row r="686" spans="15:15" x14ac:dyDescent="0.3">
      <c r="O686" s="13"/>
    </row>
    <row r="687" spans="15:15" x14ac:dyDescent="0.3">
      <c r="O687" s="13"/>
    </row>
    <row r="688" spans="15:15" x14ac:dyDescent="0.3">
      <c r="O688" s="13"/>
    </row>
    <row r="689" spans="15:15" x14ac:dyDescent="0.3">
      <c r="O689" s="13"/>
    </row>
    <row r="690" spans="15:15" x14ac:dyDescent="0.3">
      <c r="O690" s="13"/>
    </row>
    <row r="691" spans="15:15" x14ac:dyDescent="0.3">
      <c r="O691" s="13"/>
    </row>
    <row r="692" spans="15:15" x14ac:dyDescent="0.3">
      <c r="O692" s="13"/>
    </row>
    <row r="693" spans="15:15" x14ac:dyDescent="0.3">
      <c r="O693" s="13"/>
    </row>
    <row r="694" spans="15:15" x14ac:dyDescent="0.3">
      <c r="O694" s="13"/>
    </row>
    <row r="695" spans="15:15" x14ac:dyDescent="0.3">
      <c r="O695" s="13"/>
    </row>
    <row r="696" spans="15:15" x14ac:dyDescent="0.3">
      <c r="O696" s="13"/>
    </row>
    <row r="697" spans="15:15" x14ac:dyDescent="0.3">
      <c r="O697" s="13"/>
    </row>
    <row r="698" spans="15:15" x14ac:dyDescent="0.3">
      <c r="O698" s="13"/>
    </row>
    <row r="699" spans="15:15" x14ac:dyDescent="0.3">
      <c r="O699" s="13"/>
    </row>
    <row r="700" spans="15:15" x14ac:dyDescent="0.3">
      <c r="O700" s="13"/>
    </row>
    <row r="701" spans="15:15" x14ac:dyDescent="0.3">
      <c r="O701" s="13"/>
    </row>
    <row r="702" spans="15:15" x14ac:dyDescent="0.3">
      <c r="O702" s="13"/>
    </row>
    <row r="703" spans="15:15" x14ac:dyDescent="0.3">
      <c r="O703" s="13"/>
    </row>
    <row r="704" spans="15:15" x14ac:dyDescent="0.3">
      <c r="O704" s="13"/>
    </row>
    <row r="705" spans="15:15" x14ac:dyDescent="0.3">
      <c r="O705" s="13"/>
    </row>
    <row r="706" spans="15:15" x14ac:dyDescent="0.3">
      <c r="O706" s="13"/>
    </row>
    <row r="707" spans="15:15" x14ac:dyDescent="0.3">
      <c r="O707" s="13"/>
    </row>
    <row r="708" spans="15:15" x14ac:dyDescent="0.3">
      <c r="O708" s="13"/>
    </row>
    <row r="709" spans="15:15" x14ac:dyDescent="0.3">
      <c r="O709" s="13"/>
    </row>
    <row r="710" spans="15:15" x14ac:dyDescent="0.3">
      <c r="O710" s="13"/>
    </row>
    <row r="711" spans="15:15" x14ac:dyDescent="0.3">
      <c r="O711" s="13"/>
    </row>
    <row r="712" spans="15:15" x14ac:dyDescent="0.3">
      <c r="O712" s="13"/>
    </row>
    <row r="713" spans="15:15" x14ac:dyDescent="0.3">
      <c r="O713" s="13"/>
    </row>
    <row r="714" spans="15:15" x14ac:dyDescent="0.3">
      <c r="O714" s="13"/>
    </row>
    <row r="715" spans="15:15" x14ac:dyDescent="0.3">
      <c r="O715" s="13"/>
    </row>
    <row r="716" spans="15:15" x14ac:dyDescent="0.3">
      <c r="O716" s="13"/>
    </row>
    <row r="717" spans="15:15" x14ac:dyDescent="0.3">
      <c r="O717" s="13"/>
    </row>
    <row r="718" spans="15:15" x14ac:dyDescent="0.3">
      <c r="O718" s="13"/>
    </row>
    <row r="719" spans="15:15" x14ac:dyDescent="0.3">
      <c r="O719" s="13"/>
    </row>
    <row r="720" spans="15:15" x14ac:dyDescent="0.3">
      <c r="O720" s="13"/>
    </row>
    <row r="721" spans="15:15" x14ac:dyDescent="0.3">
      <c r="O721" s="13"/>
    </row>
    <row r="722" spans="15:15" x14ac:dyDescent="0.3">
      <c r="O722" s="13"/>
    </row>
    <row r="723" spans="15:15" x14ac:dyDescent="0.3">
      <c r="O723" s="13"/>
    </row>
    <row r="724" spans="15:15" x14ac:dyDescent="0.3">
      <c r="O724" s="13"/>
    </row>
    <row r="725" spans="15:15" x14ac:dyDescent="0.3">
      <c r="O725" s="13"/>
    </row>
    <row r="726" spans="15:15" x14ac:dyDescent="0.3">
      <c r="O726" s="13"/>
    </row>
    <row r="727" spans="15:15" x14ac:dyDescent="0.3">
      <c r="O727" s="13"/>
    </row>
    <row r="728" spans="15:15" x14ac:dyDescent="0.3">
      <c r="O728" s="13"/>
    </row>
    <row r="729" spans="15:15" x14ac:dyDescent="0.3">
      <c r="O729" s="13"/>
    </row>
    <row r="730" spans="15:15" x14ac:dyDescent="0.3">
      <c r="O730" s="13"/>
    </row>
    <row r="731" spans="15:15" x14ac:dyDescent="0.3">
      <c r="O731" s="13"/>
    </row>
    <row r="732" spans="15:15" x14ac:dyDescent="0.3">
      <c r="O732" s="13"/>
    </row>
    <row r="733" spans="15:15" x14ac:dyDescent="0.3">
      <c r="O733" s="13"/>
    </row>
    <row r="734" spans="15:15" x14ac:dyDescent="0.3">
      <c r="O734" s="13"/>
    </row>
    <row r="735" spans="15:15" x14ac:dyDescent="0.3">
      <c r="O735" s="13"/>
    </row>
    <row r="736" spans="15:15" x14ac:dyDescent="0.3">
      <c r="O736" s="13"/>
    </row>
    <row r="737" spans="15:15" x14ac:dyDescent="0.3">
      <c r="O737" s="13"/>
    </row>
    <row r="738" spans="15:15" x14ac:dyDescent="0.3">
      <c r="O738" s="13"/>
    </row>
    <row r="739" spans="15:15" x14ac:dyDescent="0.3">
      <c r="O739" s="13"/>
    </row>
    <row r="740" spans="15:15" x14ac:dyDescent="0.3">
      <c r="O740" s="13"/>
    </row>
    <row r="741" spans="15:15" x14ac:dyDescent="0.3">
      <c r="O741" s="13"/>
    </row>
    <row r="742" spans="15:15" x14ac:dyDescent="0.3">
      <c r="O742" s="13"/>
    </row>
    <row r="743" spans="15:15" x14ac:dyDescent="0.3">
      <c r="O743" s="13"/>
    </row>
    <row r="744" spans="15:15" x14ac:dyDescent="0.3">
      <c r="O744" s="13"/>
    </row>
    <row r="745" spans="15:15" x14ac:dyDescent="0.3">
      <c r="O745" s="13"/>
    </row>
    <row r="746" spans="15:15" x14ac:dyDescent="0.3">
      <c r="O746" s="13"/>
    </row>
    <row r="747" spans="15:15" x14ac:dyDescent="0.3">
      <c r="O747" s="13"/>
    </row>
    <row r="748" spans="15:15" x14ac:dyDescent="0.3">
      <c r="O748" s="13"/>
    </row>
    <row r="749" spans="15:15" x14ac:dyDescent="0.3">
      <c r="O749" s="13"/>
    </row>
    <row r="750" spans="15:15" x14ac:dyDescent="0.3">
      <c r="O750" s="13"/>
    </row>
    <row r="751" spans="15:15" x14ac:dyDescent="0.3">
      <c r="O751" s="13"/>
    </row>
    <row r="752" spans="15:15" x14ac:dyDescent="0.3">
      <c r="O752" s="13"/>
    </row>
    <row r="753" spans="15:15" x14ac:dyDescent="0.3">
      <c r="O753" s="13"/>
    </row>
    <row r="754" spans="15:15" x14ac:dyDescent="0.3">
      <c r="O754" s="13"/>
    </row>
    <row r="755" spans="15:15" x14ac:dyDescent="0.3">
      <c r="O755" s="13"/>
    </row>
    <row r="756" spans="15:15" x14ac:dyDescent="0.3">
      <c r="O756" s="13"/>
    </row>
    <row r="757" spans="15:15" x14ac:dyDescent="0.3">
      <c r="O757" s="13"/>
    </row>
    <row r="758" spans="15:15" x14ac:dyDescent="0.3">
      <c r="O758" s="13"/>
    </row>
    <row r="759" spans="15:15" x14ac:dyDescent="0.3">
      <c r="O759" s="13"/>
    </row>
    <row r="760" spans="15:15" x14ac:dyDescent="0.3">
      <c r="O760" s="13"/>
    </row>
    <row r="761" spans="15:15" x14ac:dyDescent="0.3">
      <c r="O761" s="13"/>
    </row>
    <row r="762" spans="15:15" x14ac:dyDescent="0.3">
      <c r="O762" s="13"/>
    </row>
    <row r="763" spans="15:15" x14ac:dyDescent="0.3">
      <c r="O763" s="13"/>
    </row>
    <row r="764" spans="15:15" x14ac:dyDescent="0.3">
      <c r="O764" s="13"/>
    </row>
    <row r="765" spans="15:15" x14ac:dyDescent="0.3">
      <c r="O765" s="13"/>
    </row>
    <row r="766" spans="15:15" x14ac:dyDescent="0.3">
      <c r="O766" s="13"/>
    </row>
    <row r="767" spans="15:15" x14ac:dyDescent="0.3">
      <c r="O767" s="13"/>
    </row>
    <row r="768" spans="15:15" x14ac:dyDescent="0.3">
      <c r="O768" s="13"/>
    </row>
    <row r="769" spans="15:15" x14ac:dyDescent="0.3">
      <c r="O769" s="13"/>
    </row>
    <row r="770" spans="15:15" x14ac:dyDescent="0.3">
      <c r="O770" s="13"/>
    </row>
    <row r="771" spans="15:15" x14ac:dyDescent="0.3">
      <c r="O771" s="13"/>
    </row>
    <row r="772" spans="15:15" x14ac:dyDescent="0.3">
      <c r="O772" s="13"/>
    </row>
    <row r="773" spans="15:15" x14ac:dyDescent="0.3">
      <c r="O773" s="13"/>
    </row>
    <row r="774" spans="15:15" x14ac:dyDescent="0.3">
      <c r="O774" s="13"/>
    </row>
    <row r="775" spans="15:15" x14ac:dyDescent="0.3">
      <c r="O775" s="13"/>
    </row>
    <row r="776" spans="15:15" x14ac:dyDescent="0.3">
      <c r="O776" s="13"/>
    </row>
    <row r="777" spans="15:15" x14ac:dyDescent="0.3">
      <c r="O777" s="13"/>
    </row>
    <row r="778" spans="15:15" x14ac:dyDescent="0.3">
      <c r="O778" s="13"/>
    </row>
    <row r="779" spans="15:15" x14ac:dyDescent="0.3">
      <c r="O779" s="13"/>
    </row>
    <row r="780" spans="15:15" x14ac:dyDescent="0.3">
      <c r="O780" s="13"/>
    </row>
    <row r="781" spans="15:15" x14ac:dyDescent="0.3">
      <c r="O781" s="13"/>
    </row>
    <row r="782" spans="15:15" x14ac:dyDescent="0.3">
      <c r="O782" s="13"/>
    </row>
    <row r="783" spans="15:15" x14ac:dyDescent="0.3">
      <c r="O783" s="13"/>
    </row>
    <row r="784" spans="15:15" x14ac:dyDescent="0.3">
      <c r="O784" s="13"/>
    </row>
    <row r="785" spans="15:15" x14ac:dyDescent="0.3">
      <c r="O785" s="13"/>
    </row>
    <row r="786" spans="15:15" x14ac:dyDescent="0.3">
      <c r="O786" s="13"/>
    </row>
    <row r="787" spans="15:15" x14ac:dyDescent="0.3">
      <c r="O787" s="13"/>
    </row>
    <row r="788" spans="15:15" x14ac:dyDescent="0.3">
      <c r="O788" s="13"/>
    </row>
    <row r="789" spans="15:15" x14ac:dyDescent="0.3">
      <c r="O789" s="13"/>
    </row>
    <row r="790" spans="15:15" x14ac:dyDescent="0.3">
      <c r="O790" s="13"/>
    </row>
    <row r="791" spans="15:15" x14ac:dyDescent="0.3">
      <c r="O791" s="13"/>
    </row>
    <row r="792" spans="15:15" x14ac:dyDescent="0.3">
      <c r="O792" s="13"/>
    </row>
    <row r="793" spans="15:15" x14ac:dyDescent="0.3">
      <c r="O793" s="13"/>
    </row>
    <row r="794" spans="15:15" x14ac:dyDescent="0.3">
      <c r="O794" s="13"/>
    </row>
    <row r="795" spans="15:15" x14ac:dyDescent="0.3">
      <c r="O795" s="13"/>
    </row>
    <row r="796" spans="15:15" x14ac:dyDescent="0.3">
      <c r="O796" s="13"/>
    </row>
    <row r="797" spans="15:15" x14ac:dyDescent="0.3">
      <c r="O797" s="13"/>
    </row>
    <row r="798" spans="15:15" x14ac:dyDescent="0.3">
      <c r="O798" s="13"/>
    </row>
    <row r="799" spans="15:15" x14ac:dyDescent="0.3">
      <c r="O799" s="13"/>
    </row>
    <row r="800" spans="15:15" x14ac:dyDescent="0.3">
      <c r="O800" s="13"/>
    </row>
    <row r="801" spans="15:15" x14ac:dyDescent="0.3">
      <c r="O801" s="13"/>
    </row>
    <row r="802" spans="15:15" x14ac:dyDescent="0.3">
      <c r="O802" s="13"/>
    </row>
    <row r="803" spans="15:15" x14ac:dyDescent="0.3">
      <c r="O803" s="13"/>
    </row>
    <row r="804" spans="15:15" x14ac:dyDescent="0.3">
      <c r="O804" s="13"/>
    </row>
    <row r="805" spans="15:15" x14ac:dyDescent="0.3">
      <c r="O805" s="13"/>
    </row>
    <row r="806" spans="15:15" x14ac:dyDescent="0.3">
      <c r="O806" s="13"/>
    </row>
    <row r="807" spans="15:15" x14ac:dyDescent="0.3">
      <c r="O807" s="13"/>
    </row>
    <row r="808" spans="15:15" x14ac:dyDescent="0.3">
      <c r="O808" s="13"/>
    </row>
    <row r="809" spans="15:15" x14ac:dyDescent="0.3">
      <c r="O809" s="13"/>
    </row>
    <row r="810" spans="15:15" x14ac:dyDescent="0.3">
      <c r="O810" s="13"/>
    </row>
    <row r="811" spans="15:15" x14ac:dyDescent="0.3">
      <c r="O811" s="13"/>
    </row>
    <row r="812" spans="15:15" x14ac:dyDescent="0.3">
      <c r="O812" s="13"/>
    </row>
    <row r="813" spans="15:15" x14ac:dyDescent="0.3">
      <c r="O813" s="13"/>
    </row>
    <row r="814" spans="15:15" x14ac:dyDescent="0.3">
      <c r="O814" s="13"/>
    </row>
    <row r="815" spans="15:15" x14ac:dyDescent="0.3">
      <c r="O815" s="13"/>
    </row>
    <row r="816" spans="15:15" x14ac:dyDescent="0.3">
      <c r="O816" s="13"/>
    </row>
    <row r="817" spans="15:15" x14ac:dyDescent="0.3">
      <c r="O817" s="13"/>
    </row>
    <row r="818" spans="15:15" x14ac:dyDescent="0.3">
      <c r="O818" s="13"/>
    </row>
    <row r="819" spans="15:15" x14ac:dyDescent="0.3">
      <c r="O819" s="13"/>
    </row>
    <row r="820" spans="15:15" x14ac:dyDescent="0.3">
      <c r="O820" s="13"/>
    </row>
    <row r="821" spans="15:15" x14ac:dyDescent="0.3">
      <c r="O821" s="13"/>
    </row>
    <row r="822" spans="15:15" x14ac:dyDescent="0.3">
      <c r="O822" s="13"/>
    </row>
    <row r="823" spans="15:15" x14ac:dyDescent="0.3">
      <c r="O823" s="13"/>
    </row>
    <row r="824" spans="15:15" x14ac:dyDescent="0.3">
      <c r="O824" s="13"/>
    </row>
    <row r="825" spans="15:15" x14ac:dyDescent="0.3">
      <c r="O825" s="13"/>
    </row>
    <row r="826" spans="15:15" x14ac:dyDescent="0.3">
      <c r="O826" s="13"/>
    </row>
    <row r="827" spans="15:15" x14ac:dyDescent="0.3">
      <c r="O827" s="13"/>
    </row>
    <row r="828" spans="15:15" x14ac:dyDescent="0.3">
      <c r="O828" s="13"/>
    </row>
    <row r="829" spans="15:15" x14ac:dyDescent="0.3">
      <c r="O829" s="13"/>
    </row>
    <row r="830" spans="15:15" x14ac:dyDescent="0.3">
      <c r="O830" s="13"/>
    </row>
    <row r="831" spans="15:15" x14ac:dyDescent="0.3">
      <c r="O831" s="13"/>
    </row>
    <row r="832" spans="15:15" x14ac:dyDescent="0.3">
      <c r="O832" s="13"/>
    </row>
    <row r="833" spans="15:15" x14ac:dyDescent="0.3">
      <c r="O833" s="13"/>
    </row>
    <row r="834" spans="15:15" x14ac:dyDescent="0.3">
      <c r="O834" s="13"/>
    </row>
    <row r="835" spans="15:15" x14ac:dyDescent="0.3">
      <c r="O835" s="13"/>
    </row>
    <row r="836" spans="15:15" x14ac:dyDescent="0.3">
      <c r="O836" s="13"/>
    </row>
    <row r="837" spans="15:15" x14ac:dyDescent="0.3">
      <c r="O837" s="13"/>
    </row>
    <row r="838" spans="15:15" x14ac:dyDescent="0.3">
      <c r="O838" s="13"/>
    </row>
    <row r="839" spans="15:15" x14ac:dyDescent="0.3">
      <c r="O839" s="13"/>
    </row>
    <row r="840" spans="15:15" x14ac:dyDescent="0.3">
      <c r="O840" s="13"/>
    </row>
    <row r="841" spans="15:15" x14ac:dyDescent="0.3">
      <c r="O841" s="13"/>
    </row>
    <row r="842" spans="15:15" x14ac:dyDescent="0.3">
      <c r="O842" s="13"/>
    </row>
    <row r="843" spans="15:15" x14ac:dyDescent="0.3">
      <c r="O843" s="13"/>
    </row>
    <row r="844" spans="15:15" x14ac:dyDescent="0.3">
      <c r="O844" s="13"/>
    </row>
    <row r="845" spans="15:15" x14ac:dyDescent="0.3">
      <c r="O845" s="13"/>
    </row>
    <row r="846" spans="15:15" x14ac:dyDescent="0.3">
      <c r="O846" s="13"/>
    </row>
    <row r="847" spans="15:15" x14ac:dyDescent="0.3">
      <c r="O847" s="13"/>
    </row>
    <row r="848" spans="15:15" x14ac:dyDescent="0.3">
      <c r="O848" s="13"/>
    </row>
    <row r="849" spans="15:15" x14ac:dyDescent="0.3">
      <c r="O849" s="13"/>
    </row>
    <row r="850" spans="15:15" x14ac:dyDescent="0.3">
      <c r="O850" s="13"/>
    </row>
    <row r="851" spans="15:15" x14ac:dyDescent="0.3">
      <c r="O851" s="13"/>
    </row>
    <row r="852" spans="15:15" x14ac:dyDescent="0.3">
      <c r="O852" s="13"/>
    </row>
    <row r="853" spans="15:15" x14ac:dyDescent="0.3">
      <c r="O853" s="13"/>
    </row>
    <row r="854" spans="15:15" x14ac:dyDescent="0.3">
      <c r="O854" s="13"/>
    </row>
    <row r="855" spans="15:15" x14ac:dyDescent="0.3">
      <c r="O855" s="13"/>
    </row>
    <row r="856" spans="15:15" x14ac:dyDescent="0.3">
      <c r="O856" s="13"/>
    </row>
    <row r="857" spans="15:15" x14ac:dyDescent="0.3">
      <c r="O857" s="13"/>
    </row>
    <row r="858" spans="15:15" x14ac:dyDescent="0.3">
      <c r="O858" s="13"/>
    </row>
    <row r="859" spans="15:15" x14ac:dyDescent="0.3">
      <c r="O859" s="13"/>
    </row>
    <row r="860" spans="15:15" x14ac:dyDescent="0.3">
      <c r="O860" s="13"/>
    </row>
    <row r="861" spans="15:15" x14ac:dyDescent="0.3">
      <c r="O861" s="13"/>
    </row>
    <row r="862" spans="15:15" x14ac:dyDescent="0.3">
      <c r="O862" s="13"/>
    </row>
    <row r="863" spans="15:15" x14ac:dyDescent="0.3">
      <c r="O863" s="13"/>
    </row>
    <row r="864" spans="15:15" x14ac:dyDescent="0.3">
      <c r="O864" s="13"/>
    </row>
    <row r="865" spans="15:15" x14ac:dyDescent="0.3">
      <c r="O865" s="13"/>
    </row>
    <row r="866" spans="15:15" x14ac:dyDescent="0.3">
      <c r="O866" s="13"/>
    </row>
    <row r="867" spans="15:15" x14ac:dyDescent="0.3">
      <c r="O867" s="13"/>
    </row>
    <row r="868" spans="15:15" x14ac:dyDescent="0.3">
      <c r="O868" s="13"/>
    </row>
    <row r="869" spans="15:15" x14ac:dyDescent="0.3">
      <c r="O869" s="13"/>
    </row>
    <row r="870" spans="15:15" x14ac:dyDescent="0.3">
      <c r="O870" s="13"/>
    </row>
    <row r="871" spans="15:15" x14ac:dyDescent="0.3">
      <c r="O871" s="13"/>
    </row>
    <row r="872" spans="15:15" x14ac:dyDescent="0.3">
      <c r="O872" s="13"/>
    </row>
    <row r="873" spans="15:15" x14ac:dyDescent="0.3">
      <c r="O873" s="13"/>
    </row>
    <row r="874" spans="15:15" x14ac:dyDescent="0.3">
      <c r="O874" s="13"/>
    </row>
    <row r="875" spans="15:15" x14ac:dyDescent="0.3">
      <c r="O875" s="13"/>
    </row>
    <row r="876" spans="15:15" x14ac:dyDescent="0.3">
      <c r="O876" s="13"/>
    </row>
    <row r="877" spans="15:15" x14ac:dyDescent="0.3">
      <c r="O877" s="13"/>
    </row>
    <row r="878" spans="15:15" x14ac:dyDescent="0.3">
      <c r="O878" s="13"/>
    </row>
    <row r="879" spans="15:15" x14ac:dyDescent="0.3">
      <c r="O879" s="13"/>
    </row>
    <row r="880" spans="15:15" x14ac:dyDescent="0.3">
      <c r="O880" s="13"/>
    </row>
    <row r="881" spans="15:15" x14ac:dyDescent="0.3">
      <c r="O881" s="13"/>
    </row>
    <row r="882" spans="15:15" x14ac:dyDescent="0.3">
      <c r="O882" s="13"/>
    </row>
    <row r="883" spans="15:15" x14ac:dyDescent="0.3">
      <c r="O883" s="13"/>
    </row>
    <row r="884" spans="15:15" x14ac:dyDescent="0.3">
      <c r="O884" s="13"/>
    </row>
    <row r="885" spans="15:15" x14ac:dyDescent="0.3">
      <c r="O885" s="13"/>
    </row>
    <row r="886" spans="15:15" x14ac:dyDescent="0.3">
      <c r="O886" s="13"/>
    </row>
    <row r="887" spans="15:15" x14ac:dyDescent="0.3">
      <c r="O887" s="13"/>
    </row>
    <row r="888" spans="15:15" x14ac:dyDescent="0.3">
      <c r="O888" s="13"/>
    </row>
    <row r="889" spans="15:15" x14ac:dyDescent="0.3">
      <c r="O889" s="13"/>
    </row>
    <row r="890" spans="15:15" x14ac:dyDescent="0.3">
      <c r="O890" s="13"/>
    </row>
    <row r="891" spans="15:15" x14ac:dyDescent="0.3">
      <c r="O891" s="13"/>
    </row>
    <row r="892" spans="15:15" x14ac:dyDescent="0.3">
      <c r="O892" s="13"/>
    </row>
    <row r="893" spans="15:15" x14ac:dyDescent="0.3">
      <c r="O893" s="13"/>
    </row>
    <row r="894" spans="15:15" x14ac:dyDescent="0.3">
      <c r="O894" s="13"/>
    </row>
    <row r="895" spans="15:15" x14ac:dyDescent="0.3">
      <c r="O895" s="13"/>
    </row>
    <row r="896" spans="15:15" x14ac:dyDescent="0.3">
      <c r="O896" s="13"/>
    </row>
    <row r="897" spans="15:15" x14ac:dyDescent="0.3">
      <c r="O897" s="13"/>
    </row>
    <row r="898" spans="15:15" x14ac:dyDescent="0.3">
      <c r="O898" s="13"/>
    </row>
    <row r="899" spans="15:15" x14ac:dyDescent="0.3">
      <c r="O899" s="13"/>
    </row>
    <row r="900" spans="15:15" x14ac:dyDescent="0.3">
      <c r="O900" s="13"/>
    </row>
    <row r="901" spans="15:15" x14ac:dyDescent="0.3">
      <c r="O901" s="13"/>
    </row>
    <row r="902" spans="15:15" x14ac:dyDescent="0.3">
      <c r="O902" s="13"/>
    </row>
    <row r="903" spans="15:15" x14ac:dyDescent="0.3">
      <c r="O903" s="13"/>
    </row>
    <row r="904" spans="15:15" x14ac:dyDescent="0.3">
      <c r="O904" s="13"/>
    </row>
    <row r="905" spans="15:15" x14ac:dyDescent="0.3">
      <c r="O905" s="13"/>
    </row>
    <row r="906" spans="15:15" x14ac:dyDescent="0.3">
      <c r="O906" s="13"/>
    </row>
    <row r="907" spans="15:15" x14ac:dyDescent="0.3">
      <c r="O907" s="13"/>
    </row>
    <row r="908" spans="15:15" x14ac:dyDescent="0.3">
      <c r="O908" s="13"/>
    </row>
    <row r="909" spans="15:15" x14ac:dyDescent="0.3">
      <c r="O909" s="13"/>
    </row>
    <row r="910" spans="15:15" x14ac:dyDescent="0.3">
      <c r="O910" s="13"/>
    </row>
    <row r="911" spans="15:15" x14ac:dyDescent="0.3">
      <c r="O911" s="13"/>
    </row>
    <row r="912" spans="15:15" x14ac:dyDescent="0.3">
      <c r="O912" s="13"/>
    </row>
    <row r="913" spans="15:15" x14ac:dyDescent="0.3">
      <c r="O913" s="13"/>
    </row>
    <row r="914" spans="15:15" x14ac:dyDescent="0.3">
      <c r="O914" s="13"/>
    </row>
    <row r="915" spans="15:15" x14ac:dyDescent="0.3">
      <c r="O915" s="13"/>
    </row>
    <row r="916" spans="15:15" x14ac:dyDescent="0.3">
      <c r="O916" s="13"/>
    </row>
    <row r="917" spans="15:15" x14ac:dyDescent="0.3">
      <c r="O917" s="13"/>
    </row>
    <row r="918" spans="15:15" x14ac:dyDescent="0.3">
      <c r="O918" s="13"/>
    </row>
    <row r="919" spans="15:15" x14ac:dyDescent="0.3">
      <c r="O919" s="13"/>
    </row>
    <row r="920" spans="15:15" x14ac:dyDescent="0.3">
      <c r="O920" s="13"/>
    </row>
    <row r="921" spans="15:15" x14ac:dyDescent="0.3">
      <c r="O921" s="13"/>
    </row>
    <row r="922" spans="15:15" x14ac:dyDescent="0.3">
      <c r="O922" s="13"/>
    </row>
    <row r="923" spans="15:15" x14ac:dyDescent="0.3">
      <c r="O923" s="13"/>
    </row>
    <row r="924" spans="15:15" x14ac:dyDescent="0.3">
      <c r="O924" s="13"/>
    </row>
    <row r="925" spans="15:15" x14ac:dyDescent="0.3">
      <c r="O925" s="13"/>
    </row>
    <row r="926" spans="15:15" x14ac:dyDescent="0.3">
      <c r="O926" s="13"/>
    </row>
    <row r="927" spans="15:15" x14ac:dyDescent="0.3">
      <c r="O927" s="13"/>
    </row>
    <row r="928" spans="15:15" x14ac:dyDescent="0.3">
      <c r="O928" s="13"/>
    </row>
    <row r="929" spans="15:15" x14ac:dyDescent="0.3">
      <c r="O929" s="13"/>
    </row>
    <row r="930" spans="15:15" x14ac:dyDescent="0.3">
      <c r="O930" s="13"/>
    </row>
    <row r="931" spans="15:15" x14ac:dyDescent="0.3">
      <c r="O931" s="13"/>
    </row>
    <row r="932" spans="15:15" x14ac:dyDescent="0.3">
      <c r="O932" s="13"/>
    </row>
    <row r="933" spans="15:15" x14ac:dyDescent="0.3">
      <c r="O933" s="13"/>
    </row>
    <row r="934" spans="15:15" x14ac:dyDescent="0.3">
      <c r="O934" s="13"/>
    </row>
    <row r="935" spans="15:15" x14ac:dyDescent="0.3">
      <c r="O935" s="13"/>
    </row>
    <row r="936" spans="15:15" x14ac:dyDescent="0.3">
      <c r="O936" s="13"/>
    </row>
    <row r="937" spans="15:15" x14ac:dyDescent="0.3">
      <c r="O937" s="13"/>
    </row>
    <row r="938" spans="15:15" x14ac:dyDescent="0.3">
      <c r="O938" s="13"/>
    </row>
    <row r="939" spans="15:15" x14ac:dyDescent="0.3">
      <c r="O939" s="13"/>
    </row>
    <row r="940" spans="15:15" x14ac:dyDescent="0.3">
      <c r="O940" s="13"/>
    </row>
    <row r="941" spans="15:15" x14ac:dyDescent="0.3">
      <c r="O941" s="13"/>
    </row>
    <row r="942" spans="15:15" x14ac:dyDescent="0.3">
      <c r="O942" s="13"/>
    </row>
    <row r="943" spans="15:15" x14ac:dyDescent="0.3">
      <c r="O943" s="13"/>
    </row>
    <row r="944" spans="15:15" x14ac:dyDescent="0.3">
      <c r="O944" s="13"/>
    </row>
    <row r="945" spans="15:15" x14ac:dyDescent="0.3">
      <c r="O945" s="13"/>
    </row>
    <row r="946" spans="15:15" x14ac:dyDescent="0.3">
      <c r="O946" s="13"/>
    </row>
    <row r="947" spans="15:15" x14ac:dyDescent="0.3">
      <c r="O947" s="13"/>
    </row>
    <row r="948" spans="15:15" x14ac:dyDescent="0.3">
      <c r="O948" s="13"/>
    </row>
    <row r="949" spans="15:15" x14ac:dyDescent="0.3">
      <c r="O949" s="13"/>
    </row>
    <row r="950" spans="15:15" x14ac:dyDescent="0.3">
      <c r="O950" s="13"/>
    </row>
    <row r="951" spans="15:15" x14ac:dyDescent="0.3">
      <c r="O951" s="13"/>
    </row>
    <row r="952" spans="15:15" x14ac:dyDescent="0.3">
      <c r="O952" s="13"/>
    </row>
    <row r="953" spans="15:15" x14ac:dyDescent="0.3">
      <c r="O953" s="13"/>
    </row>
    <row r="954" spans="15:15" x14ac:dyDescent="0.3">
      <c r="O954" s="13"/>
    </row>
    <row r="955" spans="15:15" x14ac:dyDescent="0.3">
      <c r="O955" s="13"/>
    </row>
    <row r="956" spans="15:15" x14ac:dyDescent="0.3">
      <c r="O956" s="13"/>
    </row>
    <row r="957" spans="15:15" x14ac:dyDescent="0.3">
      <c r="O957" s="13"/>
    </row>
    <row r="958" spans="15:15" x14ac:dyDescent="0.3">
      <c r="O958" s="13"/>
    </row>
    <row r="959" spans="15:15" x14ac:dyDescent="0.3">
      <c r="O959" s="13"/>
    </row>
    <row r="960" spans="15:15" x14ac:dyDescent="0.3">
      <c r="O960" s="13"/>
    </row>
    <row r="961" spans="15:15" x14ac:dyDescent="0.3">
      <c r="O961" s="13"/>
    </row>
    <row r="962" spans="15:15" x14ac:dyDescent="0.3">
      <c r="O962" s="13"/>
    </row>
    <row r="963" spans="15:15" x14ac:dyDescent="0.3">
      <c r="O963" s="13"/>
    </row>
    <row r="964" spans="15:15" x14ac:dyDescent="0.3">
      <c r="O964" s="13"/>
    </row>
    <row r="965" spans="15:15" x14ac:dyDescent="0.3">
      <c r="O965" s="13"/>
    </row>
    <row r="966" spans="15:15" x14ac:dyDescent="0.3">
      <c r="O966" s="13"/>
    </row>
    <row r="967" spans="15:15" x14ac:dyDescent="0.3">
      <c r="O967" s="13"/>
    </row>
    <row r="968" spans="15:15" x14ac:dyDescent="0.3">
      <c r="O968" s="13"/>
    </row>
    <row r="969" spans="15:15" x14ac:dyDescent="0.3">
      <c r="O969" s="13"/>
    </row>
    <row r="970" spans="15:15" x14ac:dyDescent="0.3">
      <c r="O970" s="13"/>
    </row>
    <row r="971" spans="15:15" x14ac:dyDescent="0.3">
      <c r="O971" s="13"/>
    </row>
    <row r="972" spans="15:15" x14ac:dyDescent="0.3">
      <c r="O972" s="13"/>
    </row>
    <row r="973" spans="15:15" x14ac:dyDescent="0.3">
      <c r="O973" s="13"/>
    </row>
    <row r="974" spans="15:15" x14ac:dyDescent="0.3">
      <c r="O974" s="13"/>
    </row>
    <row r="975" spans="15:15" x14ac:dyDescent="0.3">
      <c r="O975" s="13"/>
    </row>
    <row r="976" spans="15:15" x14ac:dyDescent="0.3">
      <c r="O976" s="13"/>
    </row>
    <row r="977" spans="15:15" x14ac:dyDescent="0.3">
      <c r="O977" s="13"/>
    </row>
    <row r="978" spans="15:15" x14ac:dyDescent="0.3">
      <c r="O978" s="13"/>
    </row>
    <row r="979" spans="15:15" x14ac:dyDescent="0.3">
      <c r="O979" s="13"/>
    </row>
    <row r="980" spans="15:15" x14ac:dyDescent="0.3">
      <c r="O980" s="13"/>
    </row>
    <row r="981" spans="15:15" x14ac:dyDescent="0.3">
      <c r="O981" s="13"/>
    </row>
    <row r="982" spans="15:15" x14ac:dyDescent="0.3">
      <c r="O982" s="13"/>
    </row>
    <row r="983" spans="15:15" x14ac:dyDescent="0.3">
      <c r="O983" s="13"/>
    </row>
    <row r="984" spans="15:15" x14ac:dyDescent="0.3">
      <c r="O984" s="13"/>
    </row>
    <row r="985" spans="15:15" x14ac:dyDescent="0.3">
      <c r="O985" s="13"/>
    </row>
    <row r="986" spans="15:15" x14ac:dyDescent="0.3">
      <c r="O986" s="13"/>
    </row>
    <row r="987" spans="15:15" x14ac:dyDescent="0.3">
      <c r="O987" s="13"/>
    </row>
    <row r="988" spans="15:15" x14ac:dyDescent="0.3">
      <c r="O988" s="13"/>
    </row>
    <row r="989" spans="15:15" x14ac:dyDescent="0.3">
      <c r="O989" s="13"/>
    </row>
    <row r="990" spans="15:15" x14ac:dyDescent="0.3">
      <c r="O990" s="13"/>
    </row>
    <row r="991" spans="15:15" x14ac:dyDescent="0.3">
      <c r="O991" s="13"/>
    </row>
    <row r="992" spans="15:15" x14ac:dyDescent="0.3">
      <c r="O992" s="13"/>
    </row>
    <row r="993" spans="15:15" x14ac:dyDescent="0.3">
      <c r="O993" s="13"/>
    </row>
    <row r="994" spans="15:15" x14ac:dyDescent="0.3">
      <c r="O994" s="13"/>
    </row>
    <row r="995" spans="15:15" x14ac:dyDescent="0.3">
      <c r="O995" s="13"/>
    </row>
    <row r="996" spans="15:15" x14ac:dyDescent="0.3">
      <c r="O996" s="13"/>
    </row>
    <row r="997" spans="15:15" x14ac:dyDescent="0.3">
      <c r="O997" s="13"/>
    </row>
    <row r="998" spans="15:15" x14ac:dyDescent="0.3">
      <c r="O998" s="13"/>
    </row>
    <row r="999" spans="15:15" x14ac:dyDescent="0.3">
      <c r="O999" s="13"/>
    </row>
    <row r="1000" spans="15:15" x14ac:dyDescent="0.3">
      <c r="O1000" s="13"/>
    </row>
    <row r="1001" spans="15:15" x14ac:dyDescent="0.3">
      <c r="O1001" s="13"/>
    </row>
    <row r="1002" spans="15:15" x14ac:dyDescent="0.3">
      <c r="O1002" s="13"/>
    </row>
    <row r="1003" spans="15:15" x14ac:dyDescent="0.3">
      <c r="O1003" s="13"/>
    </row>
    <row r="1004" spans="15:15" x14ac:dyDescent="0.3">
      <c r="O1004" s="13"/>
    </row>
    <row r="1005" spans="15:15" x14ac:dyDescent="0.3">
      <c r="O1005" s="13"/>
    </row>
    <row r="1006" spans="15:15" x14ac:dyDescent="0.3">
      <c r="O1006" s="13"/>
    </row>
    <row r="1007" spans="15:15" x14ac:dyDescent="0.3">
      <c r="O1007" s="13"/>
    </row>
    <row r="1008" spans="15:15" x14ac:dyDescent="0.3">
      <c r="O1008" s="13"/>
    </row>
    <row r="1009" spans="15:15" x14ac:dyDescent="0.3">
      <c r="O1009" s="13"/>
    </row>
    <row r="1010" spans="15:15" x14ac:dyDescent="0.3">
      <c r="O1010" s="13"/>
    </row>
    <row r="1011" spans="15:15" x14ac:dyDescent="0.3">
      <c r="O1011" s="13"/>
    </row>
    <row r="1012" spans="15:15" x14ac:dyDescent="0.3">
      <c r="O1012" s="13"/>
    </row>
    <row r="1013" spans="15:15" x14ac:dyDescent="0.3">
      <c r="O1013" s="13"/>
    </row>
    <row r="1014" spans="15:15" x14ac:dyDescent="0.3">
      <c r="O1014" s="13"/>
    </row>
    <row r="1015" spans="15:15" x14ac:dyDescent="0.3">
      <c r="O1015" s="13"/>
    </row>
    <row r="1016" spans="15:15" x14ac:dyDescent="0.3">
      <c r="O1016" s="13"/>
    </row>
    <row r="1017" spans="15:15" x14ac:dyDescent="0.3">
      <c r="O1017" s="13"/>
    </row>
    <row r="1018" spans="15:15" x14ac:dyDescent="0.3">
      <c r="O1018" s="13"/>
    </row>
    <row r="1019" spans="15:15" x14ac:dyDescent="0.3">
      <c r="O1019" s="13"/>
    </row>
    <row r="1020" spans="15:15" x14ac:dyDescent="0.3">
      <c r="O1020" s="13"/>
    </row>
    <row r="1021" spans="15:15" x14ac:dyDescent="0.3">
      <c r="O1021" s="13"/>
    </row>
    <row r="1022" spans="15:15" x14ac:dyDescent="0.3">
      <c r="O1022" s="13"/>
    </row>
    <row r="1023" spans="15:15" x14ac:dyDescent="0.3">
      <c r="O1023" s="13"/>
    </row>
    <row r="1024" spans="15:15" x14ac:dyDescent="0.3">
      <c r="O1024" s="13"/>
    </row>
    <row r="1025" spans="15:15" x14ac:dyDescent="0.3">
      <c r="O1025" s="13"/>
    </row>
    <row r="1026" spans="15:15" x14ac:dyDescent="0.3">
      <c r="O1026" s="13"/>
    </row>
    <row r="1027" spans="15:15" x14ac:dyDescent="0.3">
      <c r="O1027" s="13"/>
    </row>
    <row r="1028" spans="15:15" x14ac:dyDescent="0.3">
      <c r="O1028" s="13"/>
    </row>
    <row r="1029" spans="15:15" x14ac:dyDescent="0.3">
      <c r="O1029" s="13"/>
    </row>
    <row r="1030" spans="15:15" x14ac:dyDescent="0.3">
      <c r="O1030" s="13"/>
    </row>
    <row r="1031" spans="15:15" x14ac:dyDescent="0.3">
      <c r="O1031" s="13"/>
    </row>
    <row r="1032" spans="15:15" x14ac:dyDescent="0.3">
      <c r="O1032" s="13"/>
    </row>
    <row r="1033" spans="15:15" x14ac:dyDescent="0.3">
      <c r="O1033" s="13"/>
    </row>
    <row r="1034" spans="15:15" x14ac:dyDescent="0.3">
      <c r="O1034" s="13"/>
    </row>
    <row r="1035" spans="15:15" x14ac:dyDescent="0.3">
      <c r="O1035" s="13"/>
    </row>
    <row r="1036" spans="15:15" x14ac:dyDescent="0.3">
      <c r="O1036" s="13"/>
    </row>
    <row r="1037" spans="15:15" x14ac:dyDescent="0.3">
      <c r="O1037" s="13"/>
    </row>
    <row r="1038" spans="15:15" x14ac:dyDescent="0.3">
      <c r="O1038" s="13"/>
    </row>
    <row r="1039" spans="15:15" x14ac:dyDescent="0.3">
      <c r="O1039" s="13"/>
    </row>
    <row r="1040" spans="15:15" x14ac:dyDescent="0.3">
      <c r="O1040" s="13"/>
    </row>
    <row r="1041" spans="15:15" x14ac:dyDescent="0.3">
      <c r="O1041" s="13"/>
    </row>
    <row r="1042" spans="15:15" x14ac:dyDescent="0.3">
      <c r="O1042" s="13"/>
    </row>
    <row r="1043" spans="15:15" x14ac:dyDescent="0.3">
      <c r="O1043" s="13"/>
    </row>
    <row r="1044" spans="15:15" x14ac:dyDescent="0.3">
      <c r="O1044" s="13"/>
    </row>
    <row r="1045" spans="15:15" x14ac:dyDescent="0.3">
      <c r="O1045" s="13"/>
    </row>
    <row r="1046" spans="15:15" x14ac:dyDescent="0.3">
      <c r="O1046" s="13"/>
    </row>
    <row r="1047" spans="15:15" x14ac:dyDescent="0.3">
      <c r="O1047" s="13"/>
    </row>
    <row r="1048" spans="15:15" x14ac:dyDescent="0.3">
      <c r="O1048" s="13"/>
    </row>
    <row r="1049" spans="15:15" x14ac:dyDescent="0.3">
      <c r="O1049" s="13"/>
    </row>
    <row r="1050" spans="15:15" x14ac:dyDescent="0.3">
      <c r="O1050" s="13"/>
    </row>
    <row r="1051" spans="15:15" x14ac:dyDescent="0.3">
      <c r="O1051" s="13"/>
    </row>
    <row r="1052" spans="15:15" x14ac:dyDescent="0.3">
      <c r="O1052" s="13"/>
    </row>
    <row r="1053" spans="15:15" x14ac:dyDescent="0.3">
      <c r="O1053" s="13"/>
    </row>
    <row r="1054" spans="15:15" x14ac:dyDescent="0.3">
      <c r="O1054" s="13"/>
    </row>
    <row r="1055" spans="15:15" x14ac:dyDescent="0.3">
      <c r="O1055" s="13"/>
    </row>
    <row r="1056" spans="15:15" x14ac:dyDescent="0.3">
      <c r="O1056" s="13"/>
    </row>
    <row r="1057" spans="15:15" x14ac:dyDescent="0.3">
      <c r="O1057" s="13"/>
    </row>
    <row r="1058" spans="15:15" x14ac:dyDescent="0.3">
      <c r="O1058" s="13"/>
    </row>
    <row r="1059" spans="15:15" x14ac:dyDescent="0.3">
      <c r="O1059" s="13"/>
    </row>
    <row r="1060" spans="15:15" x14ac:dyDescent="0.3">
      <c r="O1060" s="13"/>
    </row>
    <row r="1061" spans="15:15" x14ac:dyDescent="0.3">
      <c r="O1061" s="13"/>
    </row>
    <row r="1062" spans="15:15" x14ac:dyDescent="0.3">
      <c r="O1062" s="13"/>
    </row>
    <row r="1063" spans="15:15" x14ac:dyDescent="0.3">
      <c r="O1063" s="13"/>
    </row>
    <row r="1064" spans="15:15" x14ac:dyDescent="0.3">
      <c r="O1064" s="13"/>
    </row>
    <row r="1065" spans="15:15" x14ac:dyDescent="0.3">
      <c r="O1065" s="13"/>
    </row>
    <row r="1066" spans="15:15" x14ac:dyDescent="0.3">
      <c r="O1066" s="13"/>
    </row>
    <row r="1067" spans="15:15" x14ac:dyDescent="0.3">
      <c r="O1067" s="13"/>
    </row>
    <row r="1068" spans="15:15" x14ac:dyDescent="0.3">
      <c r="O1068" s="13"/>
    </row>
    <row r="1069" spans="15:15" x14ac:dyDescent="0.3">
      <c r="O1069" s="13"/>
    </row>
    <row r="1070" spans="15:15" x14ac:dyDescent="0.3">
      <c r="O1070" s="13"/>
    </row>
    <row r="1071" spans="15:15" x14ac:dyDescent="0.3">
      <c r="O1071" s="13"/>
    </row>
    <row r="1072" spans="15:15" x14ac:dyDescent="0.3">
      <c r="O1072" s="13"/>
    </row>
    <row r="1073" spans="15:15" x14ac:dyDescent="0.3">
      <c r="O1073" s="13"/>
    </row>
    <row r="1074" spans="15:15" x14ac:dyDescent="0.3">
      <c r="O1074" s="13"/>
    </row>
    <row r="1075" spans="15:15" x14ac:dyDescent="0.3">
      <c r="O1075" s="13"/>
    </row>
    <row r="1076" spans="15:15" x14ac:dyDescent="0.3">
      <c r="O1076" s="13"/>
    </row>
    <row r="1077" spans="15:15" x14ac:dyDescent="0.3">
      <c r="O1077" s="13"/>
    </row>
    <row r="1078" spans="15:15" x14ac:dyDescent="0.3">
      <c r="O1078" s="13"/>
    </row>
    <row r="1079" spans="15:15" x14ac:dyDescent="0.3">
      <c r="O1079" s="13"/>
    </row>
    <row r="1080" spans="15:15" x14ac:dyDescent="0.3">
      <c r="O1080" s="13"/>
    </row>
    <row r="1081" spans="15:15" x14ac:dyDescent="0.3">
      <c r="O1081" s="13"/>
    </row>
    <row r="1082" spans="15:15" x14ac:dyDescent="0.3">
      <c r="O1082" s="13"/>
    </row>
    <row r="1083" spans="15:15" x14ac:dyDescent="0.3">
      <c r="O1083" s="13"/>
    </row>
    <row r="1084" spans="15:15" x14ac:dyDescent="0.3">
      <c r="O1084" s="13"/>
    </row>
    <row r="1085" spans="15:15" x14ac:dyDescent="0.3">
      <c r="O1085" s="13"/>
    </row>
    <row r="1086" spans="15:15" x14ac:dyDescent="0.3">
      <c r="O1086" s="13"/>
    </row>
    <row r="1087" spans="15:15" x14ac:dyDescent="0.3">
      <c r="O1087" s="13"/>
    </row>
    <row r="1088" spans="15:15" x14ac:dyDescent="0.3">
      <c r="O1088" s="13"/>
    </row>
    <row r="1089" spans="15:15" x14ac:dyDescent="0.3">
      <c r="O1089" s="13"/>
    </row>
    <row r="1090" spans="15:15" x14ac:dyDescent="0.3">
      <c r="O1090" s="13"/>
    </row>
    <row r="1091" spans="15:15" x14ac:dyDescent="0.3">
      <c r="O1091" s="13"/>
    </row>
    <row r="1092" spans="15:15" x14ac:dyDescent="0.3">
      <c r="O1092" s="13"/>
    </row>
    <row r="1093" spans="15:15" x14ac:dyDescent="0.3">
      <c r="O1093" s="13"/>
    </row>
    <row r="1094" spans="15:15" x14ac:dyDescent="0.3">
      <c r="O1094" s="13"/>
    </row>
    <row r="1095" spans="15:15" x14ac:dyDescent="0.3">
      <c r="O1095" s="13"/>
    </row>
    <row r="1096" spans="15:15" x14ac:dyDescent="0.3">
      <c r="O1096" s="13"/>
    </row>
    <row r="1097" spans="15:15" x14ac:dyDescent="0.3">
      <c r="O1097" s="13"/>
    </row>
    <row r="1098" spans="15:15" x14ac:dyDescent="0.3">
      <c r="O1098" s="13"/>
    </row>
    <row r="1099" spans="15:15" x14ac:dyDescent="0.3">
      <c r="O1099" s="13"/>
    </row>
    <row r="1100" spans="15:15" x14ac:dyDescent="0.3">
      <c r="O1100" s="13"/>
    </row>
    <row r="1101" spans="15:15" x14ac:dyDescent="0.3">
      <c r="O1101" s="13"/>
    </row>
    <row r="1102" spans="15:15" x14ac:dyDescent="0.3">
      <c r="O1102" s="13"/>
    </row>
    <row r="1103" spans="15:15" x14ac:dyDescent="0.3">
      <c r="O1103" s="13"/>
    </row>
    <row r="1104" spans="15:15" x14ac:dyDescent="0.3">
      <c r="O1104" s="13"/>
    </row>
    <row r="1105" spans="15:15" x14ac:dyDescent="0.3">
      <c r="O1105" s="13"/>
    </row>
    <row r="1106" spans="15:15" x14ac:dyDescent="0.3">
      <c r="O1106" s="13"/>
    </row>
    <row r="1107" spans="15:15" x14ac:dyDescent="0.3">
      <c r="O1107" s="13"/>
    </row>
    <row r="1108" spans="15:15" x14ac:dyDescent="0.3">
      <c r="O1108" s="13"/>
    </row>
    <row r="1109" spans="15:15" x14ac:dyDescent="0.3">
      <c r="O1109" s="13"/>
    </row>
    <row r="1110" spans="15:15" x14ac:dyDescent="0.3">
      <c r="O1110" s="13"/>
    </row>
    <row r="1111" spans="15:15" x14ac:dyDescent="0.3">
      <c r="O1111" s="13"/>
    </row>
    <row r="1112" spans="15:15" x14ac:dyDescent="0.3">
      <c r="O1112" s="13"/>
    </row>
    <row r="1113" spans="15:15" x14ac:dyDescent="0.3">
      <c r="O1113" s="13"/>
    </row>
    <row r="1114" spans="15:15" x14ac:dyDescent="0.3">
      <c r="O1114" s="13"/>
    </row>
    <row r="1115" spans="15:15" x14ac:dyDescent="0.3">
      <c r="O1115" s="13"/>
    </row>
    <row r="1116" spans="15:15" x14ac:dyDescent="0.3">
      <c r="O1116" s="13"/>
    </row>
    <row r="1117" spans="15:15" x14ac:dyDescent="0.3">
      <c r="O1117" s="13"/>
    </row>
    <row r="1118" spans="15:15" x14ac:dyDescent="0.3">
      <c r="O1118" s="13"/>
    </row>
    <row r="1119" spans="15:15" x14ac:dyDescent="0.3">
      <c r="O1119" s="13"/>
    </row>
    <row r="1120" spans="15:15" x14ac:dyDescent="0.3">
      <c r="O1120" s="13"/>
    </row>
    <row r="1121" spans="15:15" x14ac:dyDescent="0.3">
      <c r="O1121" s="13"/>
    </row>
    <row r="1122" spans="15:15" x14ac:dyDescent="0.3">
      <c r="O1122" s="13"/>
    </row>
    <row r="1123" spans="15:15" x14ac:dyDescent="0.3">
      <c r="O1123" s="13"/>
    </row>
    <row r="1124" spans="15:15" x14ac:dyDescent="0.3">
      <c r="O1124" s="13"/>
    </row>
    <row r="1125" spans="15:15" x14ac:dyDescent="0.3">
      <c r="O1125" s="13"/>
    </row>
    <row r="1126" spans="15:15" x14ac:dyDescent="0.3">
      <c r="O1126" s="13"/>
    </row>
    <row r="1127" spans="15:15" x14ac:dyDescent="0.3">
      <c r="O1127" s="13"/>
    </row>
    <row r="1128" spans="15:15" x14ac:dyDescent="0.3">
      <c r="O1128" s="13"/>
    </row>
    <row r="1129" spans="15:15" x14ac:dyDescent="0.3">
      <c r="O1129" s="13"/>
    </row>
    <row r="1130" spans="15:15" x14ac:dyDescent="0.3">
      <c r="O1130" s="13"/>
    </row>
    <row r="1131" spans="15:15" x14ac:dyDescent="0.3">
      <c r="O1131" s="13"/>
    </row>
    <row r="1132" spans="15:15" x14ac:dyDescent="0.3">
      <c r="O1132" s="13"/>
    </row>
    <row r="1133" spans="15:15" x14ac:dyDescent="0.3">
      <c r="O1133" s="13"/>
    </row>
    <row r="1134" spans="15:15" x14ac:dyDescent="0.3">
      <c r="O1134" s="13"/>
    </row>
    <row r="1135" spans="15:15" x14ac:dyDescent="0.3">
      <c r="O1135" s="13"/>
    </row>
    <row r="1136" spans="15:15" x14ac:dyDescent="0.3">
      <c r="O1136" s="13"/>
    </row>
    <row r="1137" spans="15:15" x14ac:dyDescent="0.3">
      <c r="O1137" s="13"/>
    </row>
    <row r="1138" spans="15:15" x14ac:dyDescent="0.3">
      <c r="O1138" s="13"/>
    </row>
    <row r="1139" spans="15:15" x14ac:dyDescent="0.3">
      <c r="O1139" s="13"/>
    </row>
    <row r="1140" spans="15:15" x14ac:dyDescent="0.3">
      <c r="O1140" s="13"/>
    </row>
    <row r="1141" spans="15:15" x14ac:dyDescent="0.3">
      <c r="O1141" s="13"/>
    </row>
    <row r="1142" spans="15:15" x14ac:dyDescent="0.3">
      <c r="O1142" s="13"/>
    </row>
    <row r="1143" spans="15:15" x14ac:dyDescent="0.3">
      <c r="O1143" s="13"/>
    </row>
    <row r="1144" spans="15:15" x14ac:dyDescent="0.3">
      <c r="O1144" s="13"/>
    </row>
    <row r="1145" spans="15:15" x14ac:dyDescent="0.3">
      <c r="O1145" s="13"/>
    </row>
    <row r="1146" spans="15:15" x14ac:dyDescent="0.3">
      <c r="O1146" s="13"/>
    </row>
    <row r="1147" spans="15:15" x14ac:dyDescent="0.3">
      <c r="O1147" s="13"/>
    </row>
    <row r="1148" spans="15:15" x14ac:dyDescent="0.3">
      <c r="O1148" s="13"/>
    </row>
    <row r="1149" spans="15:15" x14ac:dyDescent="0.3">
      <c r="O1149" s="13"/>
    </row>
    <row r="1150" spans="15:15" x14ac:dyDescent="0.3">
      <c r="O1150" s="13"/>
    </row>
    <row r="1151" spans="15:15" x14ac:dyDescent="0.3">
      <c r="O1151" s="13"/>
    </row>
    <row r="1152" spans="15:15" x14ac:dyDescent="0.3">
      <c r="O1152" s="13"/>
    </row>
    <row r="1153" spans="15:15" x14ac:dyDescent="0.3">
      <c r="O1153" s="13"/>
    </row>
    <row r="1154" spans="15:15" x14ac:dyDescent="0.3">
      <c r="O1154" s="13"/>
    </row>
    <row r="1155" spans="15:15" x14ac:dyDescent="0.3">
      <c r="O1155" s="13"/>
    </row>
    <row r="1156" spans="15:15" x14ac:dyDescent="0.3">
      <c r="O1156" s="13"/>
    </row>
    <row r="1157" spans="15:15" x14ac:dyDescent="0.3">
      <c r="O1157" s="13"/>
    </row>
    <row r="1158" spans="15:15" x14ac:dyDescent="0.3">
      <c r="O1158" s="13"/>
    </row>
    <row r="1159" spans="15:15" x14ac:dyDescent="0.3">
      <c r="O1159" s="13"/>
    </row>
    <row r="1160" spans="15:15" x14ac:dyDescent="0.3">
      <c r="O1160" s="13"/>
    </row>
    <row r="1161" spans="15:15" x14ac:dyDescent="0.3">
      <c r="O1161" s="13"/>
    </row>
    <row r="1162" spans="15:15" x14ac:dyDescent="0.3">
      <c r="O1162" s="13"/>
    </row>
    <row r="1163" spans="15:15" x14ac:dyDescent="0.3">
      <c r="O1163" s="13"/>
    </row>
    <row r="1164" spans="15:15" x14ac:dyDescent="0.3">
      <c r="O1164" s="13"/>
    </row>
    <row r="1165" spans="15:15" x14ac:dyDescent="0.3">
      <c r="O1165" s="13"/>
    </row>
    <row r="1166" spans="15:15" x14ac:dyDescent="0.3">
      <c r="O1166" s="13"/>
    </row>
    <row r="1167" spans="15:15" x14ac:dyDescent="0.3">
      <c r="O1167" s="13"/>
    </row>
    <row r="1168" spans="15:15" x14ac:dyDescent="0.3">
      <c r="O1168" s="13"/>
    </row>
    <row r="1169" spans="15:15" x14ac:dyDescent="0.3">
      <c r="O1169" s="13"/>
    </row>
    <row r="1170" spans="15:15" x14ac:dyDescent="0.3">
      <c r="O1170" s="13"/>
    </row>
    <row r="1171" spans="15:15" x14ac:dyDescent="0.3">
      <c r="O1171" s="13"/>
    </row>
    <row r="1172" spans="15:15" x14ac:dyDescent="0.3">
      <c r="O1172" s="13"/>
    </row>
    <row r="1173" spans="15:15" x14ac:dyDescent="0.3">
      <c r="O1173" s="13"/>
    </row>
    <row r="1174" spans="15:15" x14ac:dyDescent="0.3">
      <c r="O1174" s="13"/>
    </row>
    <row r="1175" spans="15:15" x14ac:dyDescent="0.3">
      <c r="O1175" s="13"/>
    </row>
    <row r="1176" spans="15:15" x14ac:dyDescent="0.3">
      <c r="O1176" s="13"/>
    </row>
    <row r="1177" spans="15:15" x14ac:dyDescent="0.3">
      <c r="O1177" s="13"/>
    </row>
    <row r="1178" spans="15:15" x14ac:dyDescent="0.3">
      <c r="O1178" s="13"/>
    </row>
    <row r="1179" spans="15:15" x14ac:dyDescent="0.3">
      <c r="O1179" s="13"/>
    </row>
    <row r="1180" spans="15:15" x14ac:dyDescent="0.3">
      <c r="O1180" s="13"/>
    </row>
    <row r="1181" spans="15:15" x14ac:dyDescent="0.3">
      <c r="O1181" s="13"/>
    </row>
    <row r="1182" spans="15:15" x14ac:dyDescent="0.3">
      <c r="O1182" s="13"/>
    </row>
    <row r="1183" spans="15:15" x14ac:dyDescent="0.3">
      <c r="O1183" s="13"/>
    </row>
    <row r="1184" spans="15:15" x14ac:dyDescent="0.3">
      <c r="O1184" s="13"/>
    </row>
    <row r="1185" spans="15:15" x14ac:dyDescent="0.3">
      <c r="O1185" s="13"/>
    </row>
    <row r="1186" spans="15:15" x14ac:dyDescent="0.3">
      <c r="O1186" s="13"/>
    </row>
    <row r="1187" spans="15:15" x14ac:dyDescent="0.3">
      <c r="O1187" s="13"/>
    </row>
    <row r="1188" spans="15:15" x14ac:dyDescent="0.3">
      <c r="O1188" s="13"/>
    </row>
    <row r="1189" spans="15:15" x14ac:dyDescent="0.3">
      <c r="O1189" s="13"/>
    </row>
    <row r="1190" spans="15:15" x14ac:dyDescent="0.3">
      <c r="O1190" s="13"/>
    </row>
    <row r="1191" spans="15:15" x14ac:dyDescent="0.3">
      <c r="O1191" s="13"/>
    </row>
    <row r="1192" spans="15:15" x14ac:dyDescent="0.3">
      <c r="O1192" s="13"/>
    </row>
    <row r="1193" spans="15:15" x14ac:dyDescent="0.3">
      <c r="O1193" s="13"/>
    </row>
    <row r="1194" spans="15:15" x14ac:dyDescent="0.3">
      <c r="O1194" s="13"/>
    </row>
    <row r="1195" spans="15:15" x14ac:dyDescent="0.3">
      <c r="O1195" s="13"/>
    </row>
    <row r="1196" spans="15:15" x14ac:dyDescent="0.3">
      <c r="O1196" s="13"/>
    </row>
    <row r="1197" spans="15:15" x14ac:dyDescent="0.3">
      <c r="O1197" s="13"/>
    </row>
    <row r="1198" spans="15:15" x14ac:dyDescent="0.3">
      <c r="O1198" s="13"/>
    </row>
    <row r="1199" spans="15:15" x14ac:dyDescent="0.3">
      <c r="O1199" s="13"/>
    </row>
    <row r="1200" spans="15:15" x14ac:dyDescent="0.3">
      <c r="O1200" s="13"/>
    </row>
    <row r="1201" spans="15:15" x14ac:dyDescent="0.3">
      <c r="O1201" s="13"/>
    </row>
    <row r="1202" spans="15:15" x14ac:dyDescent="0.3">
      <c r="O1202" s="13"/>
    </row>
    <row r="1203" spans="15:15" x14ac:dyDescent="0.3">
      <c r="O1203" s="13"/>
    </row>
    <row r="1204" spans="15:15" x14ac:dyDescent="0.3">
      <c r="O1204" s="13"/>
    </row>
    <row r="1205" spans="15:15" x14ac:dyDescent="0.3">
      <c r="O1205" s="13"/>
    </row>
    <row r="1206" spans="15:15" x14ac:dyDescent="0.3">
      <c r="O1206" s="13"/>
    </row>
    <row r="1207" spans="15:15" x14ac:dyDescent="0.3">
      <c r="O1207" s="13"/>
    </row>
    <row r="1208" spans="15:15" x14ac:dyDescent="0.3">
      <c r="O1208" s="13"/>
    </row>
    <row r="1209" spans="15:15" x14ac:dyDescent="0.3">
      <c r="O1209" s="13"/>
    </row>
    <row r="1210" spans="15:15" x14ac:dyDescent="0.3">
      <c r="O1210" s="13"/>
    </row>
    <row r="1211" spans="15:15" x14ac:dyDescent="0.3">
      <c r="O1211" s="13"/>
    </row>
    <row r="1212" spans="15:15" x14ac:dyDescent="0.3">
      <c r="O1212" s="13"/>
    </row>
    <row r="1213" spans="15:15" x14ac:dyDescent="0.3">
      <c r="O1213" s="13"/>
    </row>
    <row r="1214" spans="15:15" x14ac:dyDescent="0.3">
      <c r="O1214" s="13"/>
    </row>
    <row r="1215" spans="15:15" x14ac:dyDescent="0.3">
      <c r="O1215" s="13"/>
    </row>
    <row r="1216" spans="15:15" x14ac:dyDescent="0.3">
      <c r="O1216" s="13"/>
    </row>
    <row r="1217" spans="15:15" x14ac:dyDescent="0.3">
      <c r="O1217" s="13"/>
    </row>
    <row r="1218" spans="15:15" x14ac:dyDescent="0.3">
      <c r="O1218" s="13"/>
    </row>
    <row r="1219" spans="15:15" x14ac:dyDescent="0.3">
      <c r="O1219" s="13"/>
    </row>
    <row r="1220" spans="15:15" x14ac:dyDescent="0.3">
      <c r="O1220" s="13"/>
    </row>
    <row r="1221" spans="15:15" x14ac:dyDescent="0.3">
      <c r="O1221" s="13"/>
    </row>
    <row r="1222" spans="15:15" x14ac:dyDescent="0.3">
      <c r="O1222" s="13"/>
    </row>
    <row r="1223" spans="15:15" x14ac:dyDescent="0.3">
      <c r="O1223" s="13"/>
    </row>
    <row r="1224" spans="15:15" x14ac:dyDescent="0.3">
      <c r="O1224" s="13"/>
    </row>
    <row r="1225" spans="15:15" x14ac:dyDescent="0.3">
      <c r="O1225" s="13"/>
    </row>
    <row r="1226" spans="15:15" x14ac:dyDescent="0.3">
      <c r="O1226" s="13"/>
    </row>
    <row r="1227" spans="15:15" x14ac:dyDescent="0.3">
      <c r="O1227" s="13"/>
    </row>
    <row r="1228" spans="15:15" x14ac:dyDescent="0.3">
      <c r="O1228" s="13"/>
    </row>
    <row r="1229" spans="15:15" x14ac:dyDescent="0.3">
      <c r="O1229" s="13"/>
    </row>
    <row r="1230" spans="15:15" x14ac:dyDescent="0.3">
      <c r="O1230" s="13"/>
    </row>
    <row r="1231" spans="15:15" x14ac:dyDescent="0.3">
      <c r="O1231" s="13"/>
    </row>
    <row r="1232" spans="15:15" x14ac:dyDescent="0.3">
      <c r="O1232" s="13"/>
    </row>
    <row r="1233" spans="15:15" x14ac:dyDescent="0.3">
      <c r="O1233" s="13"/>
    </row>
    <row r="1234" spans="15:15" x14ac:dyDescent="0.3">
      <c r="O1234" s="13"/>
    </row>
    <row r="1235" spans="15:15" x14ac:dyDescent="0.3">
      <c r="O1235" s="13"/>
    </row>
    <row r="1236" spans="15:15" x14ac:dyDescent="0.3">
      <c r="O1236" s="13"/>
    </row>
    <row r="1237" spans="15:15" x14ac:dyDescent="0.3">
      <c r="O1237" s="13"/>
    </row>
    <row r="1238" spans="15:15" x14ac:dyDescent="0.3">
      <c r="O1238" s="13"/>
    </row>
    <row r="1239" spans="15:15" x14ac:dyDescent="0.3">
      <c r="O1239" s="13"/>
    </row>
    <row r="1240" spans="15:15" x14ac:dyDescent="0.3">
      <c r="O1240" s="13"/>
    </row>
    <row r="1241" spans="15:15" x14ac:dyDescent="0.3">
      <c r="O1241" s="13"/>
    </row>
    <row r="1242" spans="15:15" x14ac:dyDescent="0.3">
      <c r="O1242" s="13"/>
    </row>
    <row r="1243" spans="15:15" x14ac:dyDescent="0.3">
      <c r="O1243" s="13"/>
    </row>
    <row r="1244" spans="15:15" x14ac:dyDescent="0.3">
      <c r="O1244" s="13"/>
    </row>
    <row r="1245" spans="15:15" x14ac:dyDescent="0.3">
      <c r="O1245" s="13"/>
    </row>
    <row r="1246" spans="15:15" x14ac:dyDescent="0.3">
      <c r="O1246" s="13"/>
    </row>
    <row r="1247" spans="15:15" x14ac:dyDescent="0.3">
      <c r="O1247" s="13"/>
    </row>
    <row r="1248" spans="15:15" x14ac:dyDescent="0.3">
      <c r="O1248" s="13"/>
    </row>
    <row r="1249" spans="15:15" x14ac:dyDescent="0.3">
      <c r="O1249" s="13"/>
    </row>
    <row r="1250" spans="15:15" x14ac:dyDescent="0.3">
      <c r="O1250" s="13"/>
    </row>
    <row r="1251" spans="15:15" x14ac:dyDescent="0.3">
      <c r="O1251" s="13"/>
    </row>
    <row r="1252" spans="15:15" x14ac:dyDescent="0.3">
      <c r="O1252" s="13"/>
    </row>
    <row r="1253" spans="15:15" x14ac:dyDescent="0.3">
      <c r="O1253" s="13"/>
    </row>
    <row r="1254" spans="15:15" x14ac:dyDescent="0.3">
      <c r="O1254" s="13"/>
    </row>
    <row r="1255" spans="15:15" x14ac:dyDescent="0.3">
      <c r="O1255" s="13"/>
    </row>
    <row r="1256" spans="15:15" x14ac:dyDescent="0.3">
      <c r="O1256" s="13"/>
    </row>
    <row r="1257" spans="15:15" x14ac:dyDescent="0.3">
      <c r="O1257" s="13"/>
    </row>
    <row r="1258" spans="15:15" x14ac:dyDescent="0.3">
      <c r="O1258" s="13"/>
    </row>
    <row r="1259" spans="15:15" x14ac:dyDescent="0.3">
      <c r="O1259" s="13"/>
    </row>
    <row r="1260" spans="15:15" x14ac:dyDescent="0.3">
      <c r="O1260" s="13"/>
    </row>
    <row r="1261" spans="15:15" x14ac:dyDescent="0.3">
      <c r="O1261" s="13"/>
    </row>
    <row r="1262" spans="15:15" x14ac:dyDescent="0.3">
      <c r="O1262" s="13"/>
    </row>
    <row r="1263" spans="15:15" x14ac:dyDescent="0.3">
      <c r="O1263" s="13"/>
    </row>
    <row r="1264" spans="15:15" x14ac:dyDescent="0.3">
      <c r="O1264" s="13"/>
    </row>
    <row r="1265" spans="15:15" x14ac:dyDescent="0.3">
      <c r="O1265" s="13"/>
    </row>
    <row r="1266" spans="15:15" x14ac:dyDescent="0.3">
      <c r="O1266" s="13"/>
    </row>
    <row r="1267" spans="15:15" x14ac:dyDescent="0.3">
      <c r="O1267" s="13"/>
    </row>
    <row r="1268" spans="15:15" x14ac:dyDescent="0.3">
      <c r="O1268" s="13"/>
    </row>
    <row r="1269" spans="15:15" x14ac:dyDescent="0.3">
      <c r="O1269" s="13"/>
    </row>
    <row r="1270" spans="15:15" x14ac:dyDescent="0.3">
      <c r="O1270" s="13"/>
    </row>
    <row r="1271" spans="15:15" x14ac:dyDescent="0.3">
      <c r="O1271" s="13"/>
    </row>
    <row r="1272" spans="15:15" x14ac:dyDescent="0.3">
      <c r="O1272" s="13"/>
    </row>
    <row r="1273" spans="15:15" x14ac:dyDescent="0.3">
      <c r="O1273" s="13"/>
    </row>
    <row r="1274" spans="15:15" x14ac:dyDescent="0.3">
      <c r="O1274" s="13"/>
    </row>
    <row r="1275" spans="15:15" x14ac:dyDescent="0.3">
      <c r="O1275" s="13"/>
    </row>
    <row r="1276" spans="15:15" x14ac:dyDescent="0.3">
      <c r="O1276" s="13"/>
    </row>
    <row r="1277" spans="15:15" x14ac:dyDescent="0.3">
      <c r="O1277" s="13"/>
    </row>
    <row r="1278" spans="15:15" x14ac:dyDescent="0.3">
      <c r="O1278" s="13"/>
    </row>
    <row r="1279" spans="15:15" x14ac:dyDescent="0.3">
      <c r="O1279" s="13"/>
    </row>
    <row r="1280" spans="15:15" x14ac:dyDescent="0.3">
      <c r="O1280" s="13"/>
    </row>
    <row r="1281" spans="15:15" x14ac:dyDescent="0.3">
      <c r="O1281" s="13"/>
    </row>
    <row r="1282" spans="15:15" x14ac:dyDescent="0.3">
      <c r="O1282" s="13"/>
    </row>
    <row r="1283" spans="15:15" x14ac:dyDescent="0.3">
      <c r="O1283" s="13"/>
    </row>
    <row r="1284" spans="15:15" x14ac:dyDescent="0.3">
      <c r="O1284" s="13"/>
    </row>
    <row r="1285" spans="15:15" x14ac:dyDescent="0.3">
      <c r="O1285" s="13"/>
    </row>
    <row r="1286" spans="15:15" x14ac:dyDescent="0.3">
      <c r="O1286" s="13"/>
    </row>
    <row r="1287" spans="15:15" x14ac:dyDescent="0.3">
      <c r="O1287" s="13"/>
    </row>
    <row r="1288" spans="15:15" x14ac:dyDescent="0.3">
      <c r="O1288" s="13"/>
    </row>
    <row r="1289" spans="15:15" x14ac:dyDescent="0.3">
      <c r="O1289" s="13"/>
    </row>
    <row r="1290" spans="15:15" x14ac:dyDescent="0.3">
      <c r="O1290" s="13"/>
    </row>
    <row r="1291" spans="15:15" x14ac:dyDescent="0.3">
      <c r="O1291" s="13"/>
    </row>
    <row r="1292" spans="15:15" x14ac:dyDescent="0.3">
      <c r="O1292" s="13"/>
    </row>
    <row r="1293" spans="15:15" x14ac:dyDescent="0.3">
      <c r="O1293" s="13"/>
    </row>
    <row r="1294" spans="15:15" x14ac:dyDescent="0.3">
      <c r="O1294" s="13"/>
    </row>
    <row r="1295" spans="15:15" x14ac:dyDescent="0.3">
      <c r="O1295" s="13"/>
    </row>
    <row r="1296" spans="15:15" x14ac:dyDescent="0.3">
      <c r="O1296" s="13"/>
    </row>
    <row r="1297" spans="15:15" x14ac:dyDescent="0.3">
      <c r="O1297" s="13"/>
    </row>
    <row r="1298" spans="15:15" x14ac:dyDescent="0.3">
      <c r="O1298" s="13"/>
    </row>
    <row r="1299" spans="15:15" x14ac:dyDescent="0.3">
      <c r="O1299" s="13"/>
    </row>
    <row r="1300" spans="15:15" x14ac:dyDescent="0.3">
      <c r="O1300" s="13"/>
    </row>
    <row r="1301" spans="15:15" x14ac:dyDescent="0.3">
      <c r="O1301" s="13"/>
    </row>
    <row r="1302" spans="15:15" x14ac:dyDescent="0.3">
      <c r="O1302" s="13"/>
    </row>
    <row r="1303" spans="15:15" x14ac:dyDescent="0.3">
      <c r="O1303" s="13"/>
    </row>
    <row r="1304" spans="15:15" x14ac:dyDescent="0.3">
      <c r="O1304" s="13"/>
    </row>
    <row r="1305" spans="15:15" x14ac:dyDescent="0.3">
      <c r="O1305" s="13"/>
    </row>
    <row r="1306" spans="15:15" x14ac:dyDescent="0.3">
      <c r="O1306" s="13"/>
    </row>
    <row r="1307" spans="15:15" x14ac:dyDescent="0.3">
      <c r="O1307" s="13"/>
    </row>
    <row r="1308" spans="15:15" x14ac:dyDescent="0.3">
      <c r="O1308" s="13"/>
    </row>
    <row r="1309" spans="15:15" x14ac:dyDescent="0.3">
      <c r="O1309" s="13"/>
    </row>
    <row r="1310" spans="15:15" x14ac:dyDescent="0.3">
      <c r="O1310" s="13"/>
    </row>
    <row r="1311" spans="15:15" x14ac:dyDescent="0.3">
      <c r="O1311" s="13"/>
    </row>
    <row r="1312" spans="15:15" x14ac:dyDescent="0.3">
      <c r="O1312" s="13"/>
    </row>
    <row r="1313" spans="15:15" x14ac:dyDescent="0.3">
      <c r="O1313" s="13"/>
    </row>
    <row r="1314" spans="15:15" x14ac:dyDescent="0.3">
      <c r="O1314" s="13"/>
    </row>
    <row r="1315" spans="15:15" x14ac:dyDescent="0.3">
      <c r="O1315" s="13"/>
    </row>
    <row r="1316" spans="15:15" x14ac:dyDescent="0.3">
      <c r="O1316" s="13"/>
    </row>
    <row r="1317" spans="15:15" x14ac:dyDescent="0.3">
      <c r="O1317" s="13"/>
    </row>
    <row r="1318" spans="15:15" x14ac:dyDescent="0.3">
      <c r="O1318" s="13"/>
    </row>
    <row r="1319" spans="15:15" x14ac:dyDescent="0.3">
      <c r="O1319" s="13"/>
    </row>
    <row r="1320" spans="15:15" x14ac:dyDescent="0.3">
      <c r="O1320" s="13"/>
    </row>
    <row r="1321" spans="15:15" x14ac:dyDescent="0.3">
      <c r="O1321" s="13"/>
    </row>
    <row r="1322" spans="15:15" x14ac:dyDescent="0.3">
      <c r="O1322" s="13"/>
    </row>
    <row r="1323" spans="15:15" x14ac:dyDescent="0.3">
      <c r="O1323" s="13"/>
    </row>
    <row r="1324" spans="15:15" x14ac:dyDescent="0.3">
      <c r="O1324" s="13"/>
    </row>
    <row r="1325" spans="15:15" x14ac:dyDescent="0.3">
      <c r="O1325" s="13"/>
    </row>
    <row r="1326" spans="15:15" x14ac:dyDescent="0.3">
      <c r="O1326" s="13"/>
    </row>
    <row r="1327" spans="15:15" x14ac:dyDescent="0.3">
      <c r="O1327" s="13"/>
    </row>
    <row r="1328" spans="15:15" x14ac:dyDescent="0.3">
      <c r="O1328" s="13"/>
    </row>
    <row r="1329" spans="15:15" x14ac:dyDescent="0.3">
      <c r="O1329" s="13"/>
    </row>
    <row r="1330" spans="15:15" x14ac:dyDescent="0.3">
      <c r="O1330" s="13"/>
    </row>
    <row r="1331" spans="15:15" x14ac:dyDescent="0.3">
      <c r="O1331" s="13"/>
    </row>
    <row r="1332" spans="15:15" x14ac:dyDescent="0.3">
      <c r="O1332" s="13"/>
    </row>
    <row r="1333" spans="15:15" x14ac:dyDescent="0.3">
      <c r="O1333" s="13"/>
    </row>
    <row r="1334" spans="15:15" x14ac:dyDescent="0.3">
      <c r="O1334" s="13"/>
    </row>
    <row r="1335" spans="15:15" x14ac:dyDescent="0.3">
      <c r="O1335" s="13"/>
    </row>
    <row r="1336" spans="15:15" x14ac:dyDescent="0.3">
      <c r="O1336" s="13"/>
    </row>
    <row r="1337" spans="15:15" x14ac:dyDescent="0.3">
      <c r="O1337" s="13"/>
    </row>
    <row r="1338" spans="15:15" x14ac:dyDescent="0.3">
      <c r="O1338" s="13"/>
    </row>
    <row r="1339" spans="15:15" x14ac:dyDescent="0.3">
      <c r="O1339" s="13"/>
    </row>
    <row r="1340" spans="15:15" x14ac:dyDescent="0.3">
      <c r="O1340" s="13"/>
    </row>
    <row r="1341" spans="15:15" x14ac:dyDescent="0.3">
      <c r="O1341" s="13"/>
    </row>
    <row r="1342" spans="15:15" x14ac:dyDescent="0.3">
      <c r="O1342" s="13"/>
    </row>
    <row r="1343" spans="15:15" x14ac:dyDescent="0.3">
      <c r="O1343" s="13"/>
    </row>
    <row r="1344" spans="15:15" x14ac:dyDescent="0.3">
      <c r="O1344" s="13"/>
    </row>
    <row r="1345" spans="15:15" x14ac:dyDescent="0.3">
      <c r="O1345" s="13"/>
    </row>
    <row r="1346" spans="15:15" x14ac:dyDescent="0.3">
      <c r="O1346" s="13"/>
    </row>
    <row r="1347" spans="15:15" x14ac:dyDescent="0.3">
      <c r="O1347" s="13"/>
    </row>
    <row r="1348" spans="15:15" x14ac:dyDescent="0.3">
      <c r="O1348" s="13"/>
    </row>
    <row r="1349" spans="15:15" x14ac:dyDescent="0.3">
      <c r="O1349" s="13"/>
    </row>
    <row r="1350" spans="15:15" x14ac:dyDescent="0.3">
      <c r="O1350" s="13"/>
    </row>
    <row r="1351" spans="15:15" x14ac:dyDescent="0.3">
      <c r="O1351" s="13"/>
    </row>
    <row r="1352" spans="15:15" x14ac:dyDescent="0.3">
      <c r="O1352" s="13"/>
    </row>
    <row r="1353" spans="15:15" x14ac:dyDescent="0.3">
      <c r="O1353" s="13"/>
    </row>
    <row r="1354" spans="15:15" x14ac:dyDescent="0.3">
      <c r="O1354" s="13"/>
    </row>
    <row r="1355" spans="15:15" x14ac:dyDescent="0.3">
      <c r="O1355" s="13"/>
    </row>
    <row r="1356" spans="15:15" x14ac:dyDescent="0.3">
      <c r="O1356" s="13"/>
    </row>
    <row r="1357" spans="15:15" x14ac:dyDescent="0.3">
      <c r="O1357" s="13"/>
    </row>
    <row r="1358" spans="15:15" x14ac:dyDescent="0.3">
      <c r="O1358" s="13"/>
    </row>
    <row r="1359" spans="15:15" x14ac:dyDescent="0.3">
      <c r="O1359" s="13"/>
    </row>
    <row r="1360" spans="15:15" x14ac:dyDescent="0.3">
      <c r="O1360" s="13"/>
    </row>
    <row r="1361" spans="15:15" x14ac:dyDescent="0.3">
      <c r="O1361" s="13"/>
    </row>
    <row r="1362" spans="15:15" x14ac:dyDescent="0.3">
      <c r="O1362" s="13"/>
    </row>
    <row r="1363" spans="15:15" x14ac:dyDescent="0.3">
      <c r="O1363" s="13"/>
    </row>
    <row r="1364" spans="15:15" x14ac:dyDescent="0.3">
      <c r="O1364" s="13"/>
    </row>
    <row r="1365" spans="15:15" x14ac:dyDescent="0.3">
      <c r="O1365" s="13"/>
    </row>
    <row r="1366" spans="15:15" x14ac:dyDescent="0.3">
      <c r="O1366" s="13"/>
    </row>
    <row r="1367" spans="15:15" x14ac:dyDescent="0.3">
      <c r="O1367" s="13"/>
    </row>
    <row r="1368" spans="15:15" x14ac:dyDescent="0.3">
      <c r="O1368" s="13"/>
    </row>
    <row r="1369" spans="15:15" x14ac:dyDescent="0.3">
      <c r="O1369" s="13"/>
    </row>
    <row r="1370" spans="15:15" x14ac:dyDescent="0.3">
      <c r="O1370" s="13"/>
    </row>
    <row r="1371" spans="15:15" x14ac:dyDescent="0.3">
      <c r="O1371" s="13"/>
    </row>
    <row r="1372" spans="15:15" x14ac:dyDescent="0.3">
      <c r="O1372" s="13"/>
    </row>
    <row r="1373" spans="15:15" x14ac:dyDescent="0.3">
      <c r="O1373" s="13"/>
    </row>
    <row r="1374" spans="15:15" x14ac:dyDescent="0.3">
      <c r="O1374" s="13"/>
    </row>
    <row r="1375" spans="15:15" x14ac:dyDescent="0.3">
      <c r="O1375" s="13"/>
    </row>
    <row r="1376" spans="15:15" x14ac:dyDescent="0.3">
      <c r="O1376" s="13"/>
    </row>
    <row r="1377" spans="15:15" x14ac:dyDescent="0.3">
      <c r="O1377" s="13"/>
    </row>
    <row r="1378" spans="15:15" x14ac:dyDescent="0.3">
      <c r="O1378" s="13"/>
    </row>
    <row r="1379" spans="15:15" x14ac:dyDescent="0.3">
      <c r="O1379" s="13"/>
    </row>
    <row r="1380" spans="15:15" x14ac:dyDescent="0.3">
      <c r="O1380" s="13"/>
    </row>
    <row r="1381" spans="15:15" x14ac:dyDescent="0.3">
      <c r="O1381" s="13"/>
    </row>
    <row r="1382" spans="15:15" x14ac:dyDescent="0.3">
      <c r="O1382" s="13"/>
    </row>
    <row r="1383" spans="15:15" x14ac:dyDescent="0.3">
      <c r="O1383" s="13"/>
    </row>
    <row r="1384" spans="15:15" x14ac:dyDescent="0.3">
      <c r="O1384" s="13"/>
    </row>
    <row r="1385" spans="15:15" x14ac:dyDescent="0.3">
      <c r="O1385" s="13"/>
    </row>
    <row r="1386" spans="15:15" x14ac:dyDescent="0.3">
      <c r="O1386" s="13"/>
    </row>
    <row r="1387" spans="15:15" x14ac:dyDescent="0.3">
      <c r="O1387" s="13"/>
    </row>
    <row r="1388" spans="15:15" x14ac:dyDescent="0.3">
      <c r="O1388" s="13"/>
    </row>
    <row r="1389" spans="15:15" x14ac:dyDescent="0.3">
      <c r="O1389" s="13"/>
    </row>
    <row r="1390" spans="15:15" x14ac:dyDescent="0.3">
      <c r="O1390" s="13"/>
    </row>
    <row r="1391" spans="15:15" x14ac:dyDescent="0.3">
      <c r="O1391" s="13"/>
    </row>
    <row r="1392" spans="15:15" x14ac:dyDescent="0.3">
      <c r="O1392" s="13"/>
    </row>
    <row r="1393" spans="15:15" x14ac:dyDescent="0.3">
      <c r="O1393" s="13"/>
    </row>
    <row r="1394" spans="15:15" x14ac:dyDescent="0.3">
      <c r="O1394" s="13"/>
    </row>
    <row r="1395" spans="15:15" x14ac:dyDescent="0.3">
      <c r="O1395" s="13"/>
    </row>
    <row r="1396" spans="15:15" x14ac:dyDescent="0.3">
      <c r="O1396" s="13"/>
    </row>
    <row r="1397" spans="15:15" x14ac:dyDescent="0.3">
      <c r="O1397" s="13"/>
    </row>
    <row r="1398" spans="15:15" x14ac:dyDescent="0.3">
      <c r="O1398" s="13"/>
    </row>
    <row r="1399" spans="15:15" x14ac:dyDescent="0.3">
      <c r="O1399" s="13"/>
    </row>
    <row r="1400" spans="15:15" x14ac:dyDescent="0.3">
      <c r="O1400" s="13"/>
    </row>
    <row r="1401" spans="15:15" x14ac:dyDescent="0.3">
      <c r="O1401" s="13"/>
    </row>
    <row r="1402" spans="15:15" x14ac:dyDescent="0.3">
      <c r="O1402" s="13"/>
    </row>
    <row r="1403" spans="15:15" x14ac:dyDescent="0.3">
      <c r="O1403" s="13"/>
    </row>
    <row r="1404" spans="15:15" x14ac:dyDescent="0.3">
      <c r="O1404" s="13"/>
    </row>
    <row r="1405" spans="15:15" x14ac:dyDescent="0.3">
      <c r="O1405" s="13"/>
    </row>
    <row r="1406" spans="15:15" x14ac:dyDescent="0.3">
      <c r="O1406" s="13"/>
    </row>
    <row r="1407" spans="15:15" x14ac:dyDescent="0.3">
      <c r="O1407" s="13"/>
    </row>
    <row r="1408" spans="15:15" x14ac:dyDescent="0.3">
      <c r="O1408" s="13"/>
    </row>
    <row r="1409" spans="15:15" x14ac:dyDescent="0.3">
      <c r="O1409" s="13"/>
    </row>
    <row r="1410" spans="15:15" x14ac:dyDescent="0.3">
      <c r="O1410" s="13"/>
    </row>
    <row r="1411" spans="15:15" x14ac:dyDescent="0.3">
      <c r="O1411" s="13"/>
    </row>
    <row r="1412" spans="15:15" x14ac:dyDescent="0.3">
      <c r="O1412" s="13"/>
    </row>
    <row r="1413" spans="15:15" x14ac:dyDescent="0.3">
      <c r="O1413" s="13"/>
    </row>
    <row r="1414" spans="15:15" x14ac:dyDescent="0.3">
      <c r="O1414" s="13"/>
    </row>
    <row r="1415" spans="15:15" x14ac:dyDescent="0.3">
      <c r="O1415" s="13"/>
    </row>
    <row r="1416" spans="15:15" x14ac:dyDescent="0.3">
      <c r="O1416" s="13"/>
    </row>
    <row r="1417" spans="15:15" x14ac:dyDescent="0.3">
      <c r="O1417" s="13"/>
    </row>
    <row r="1418" spans="15:15" x14ac:dyDescent="0.3">
      <c r="O1418" s="13"/>
    </row>
    <row r="1419" spans="15:15" x14ac:dyDescent="0.3">
      <c r="O1419" s="13"/>
    </row>
    <row r="1420" spans="15:15" x14ac:dyDescent="0.3">
      <c r="O1420" s="13"/>
    </row>
    <row r="1421" spans="15:15" x14ac:dyDescent="0.3">
      <c r="O1421" s="13"/>
    </row>
    <row r="1422" spans="15:15" x14ac:dyDescent="0.3">
      <c r="O1422" s="13"/>
    </row>
    <row r="1423" spans="15:15" x14ac:dyDescent="0.3">
      <c r="O1423" s="13"/>
    </row>
    <row r="1424" spans="15:15" x14ac:dyDescent="0.3">
      <c r="O1424" s="13"/>
    </row>
    <row r="1425" spans="15:15" x14ac:dyDescent="0.3">
      <c r="O1425" s="13"/>
    </row>
    <row r="1426" spans="15:15" x14ac:dyDescent="0.3">
      <c r="O1426" s="13"/>
    </row>
    <row r="1427" spans="15:15" x14ac:dyDescent="0.3">
      <c r="O1427" s="13"/>
    </row>
    <row r="1428" spans="15:15" x14ac:dyDescent="0.3">
      <c r="O1428" s="13"/>
    </row>
    <row r="1429" spans="15:15" x14ac:dyDescent="0.3">
      <c r="O1429" s="13"/>
    </row>
    <row r="1430" spans="15:15" x14ac:dyDescent="0.3">
      <c r="O1430" s="13"/>
    </row>
    <row r="1431" spans="15:15" x14ac:dyDescent="0.3">
      <c r="O1431" s="13"/>
    </row>
    <row r="1432" spans="15:15" x14ac:dyDescent="0.3">
      <c r="O1432" s="13"/>
    </row>
    <row r="1433" spans="15:15" x14ac:dyDescent="0.3">
      <c r="O1433" s="13"/>
    </row>
    <row r="1434" spans="15:15" x14ac:dyDescent="0.3">
      <c r="O1434" s="13"/>
    </row>
    <row r="1435" spans="15:15" x14ac:dyDescent="0.3">
      <c r="O1435" s="13"/>
    </row>
    <row r="1436" spans="15:15" x14ac:dyDescent="0.3">
      <c r="O1436" s="13"/>
    </row>
    <row r="1437" spans="15:15" x14ac:dyDescent="0.3">
      <c r="O1437" s="13"/>
    </row>
    <row r="1438" spans="15:15" x14ac:dyDescent="0.3">
      <c r="O1438" s="13"/>
    </row>
    <row r="1439" spans="15:15" x14ac:dyDescent="0.3">
      <c r="O1439" s="13"/>
    </row>
    <row r="1440" spans="15:15" x14ac:dyDescent="0.3">
      <c r="O1440" s="13"/>
    </row>
    <row r="1441" spans="15:15" x14ac:dyDescent="0.3">
      <c r="O1441" s="13"/>
    </row>
    <row r="1442" spans="15:15" x14ac:dyDescent="0.3">
      <c r="O1442" s="13"/>
    </row>
    <row r="1443" spans="15:15" x14ac:dyDescent="0.3">
      <c r="O1443" s="13"/>
    </row>
    <row r="1444" spans="15:15" x14ac:dyDescent="0.3">
      <c r="O1444" s="13"/>
    </row>
    <row r="1445" spans="15:15" x14ac:dyDescent="0.3">
      <c r="O1445" s="13"/>
    </row>
    <row r="1446" spans="15:15" x14ac:dyDescent="0.3">
      <c r="O1446" s="13"/>
    </row>
    <row r="1447" spans="15:15" x14ac:dyDescent="0.3">
      <c r="O1447" s="13"/>
    </row>
    <row r="1448" spans="15:15" x14ac:dyDescent="0.3">
      <c r="O1448" s="13"/>
    </row>
    <row r="1449" spans="15:15" x14ac:dyDescent="0.3">
      <c r="O1449" s="13"/>
    </row>
    <row r="1450" spans="15:15" x14ac:dyDescent="0.3">
      <c r="O1450" s="13"/>
    </row>
    <row r="1451" spans="15:15" x14ac:dyDescent="0.3">
      <c r="O1451" s="13"/>
    </row>
    <row r="1452" spans="15:15" x14ac:dyDescent="0.3">
      <c r="O1452" s="13"/>
    </row>
    <row r="1453" spans="15:15" x14ac:dyDescent="0.3">
      <c r="O1453" s="13"/>
    </row>
    <row r="1454" spans="15:15" x14ac:dyDescent="0.3">
      <c r="O1454" s="13"/>
    </row>
    <row r="1455" spans="15:15" x14ac:dyDescent="0.3">
      <c r="O1455" s="13"/>
    </row>
    <row r="1456" spans="15:15" x14ac:dyDescent="0.3">
      <c r="O1456" s="13"/>
    </row>
    <row r="1457" spans="15:15" x14ac:dyDescent="0.3">
      <c r="O1457" s="13"/>
    </row>
    <row r="1458" spans="15:15" x14ac:dyDescent="0.3">
      <c r="O1458" s="13"/>
    </row>
    <row r="1459" spans="15:15" x14ac:dyDescent="0.3">
      <c r="O1459" s="13"/>
    </row>
    <row r="1460" spans="15:15" x14ac:dyDescent="0.3">
      <c r="O1460" s="13"/>
    </row>
    <row r="1461" spans="15:15" x14ac:dyDescent="0.3">
      <c r="O1461" s="13"/>
    </row>
    <row r="1462" spans="15:15" x14ac:dyDescent="0.3">
      <c r="O1462" s="13"/>
    </row>
    <row r="1463" spans="15:15" x14ac:dyDescent="0.3">
      <c r="O1463" s="13"/>
    </row>
    <row r="1464" spans="15:15" x14ac:dyDescent="0.3">
      <c r="O1464" s="13"/>
    </row>
    <row r="1465" spans="15:15" x14ac:dyDescent="0.3">
      <c r="O1465" s="13"/>
    </row>
    <row r="1466" spans="15:15" x14ac:dyDescent="0.3">
      <c r="O1466" s="13"/>
    </row>
    <row r="1467" spans="15:15" x14ac:dyDescent="0.3">
      <c r="O1467" s="13"/>
    </row>
    <row r="1468" spans="15:15" x14ac:dyDescent="0.3">
      <c r="O1468" s="13"/>
    </row>
    <row r="1469" spans="15:15" x14ac:dyDescent="0.3">
      <c r="O1469" s="13"/>
    </row>
    <row r="1470" spans="15:15" x14ac:dyDescent="0.3">
      <c r="O1470" s="13"/>
    </row>
    <row r="1471" spans="15:15" x14ac:dyDescent="0.3">
      <c r="O1471" s="13"/>
    </row>
    <row r="1472" spans="15:15" x14ac:dyDescent="0.3">
      <c r="O1472" s="13"/>
    </row>
    <row r="1473" spans="15:15" x14ac:dyDescent="0.3">
      <c r="O1473" s="13"/>
    </row>
    <row r="1474" spans="15:15" x14ac:dyDescent="0.3">
      <c r="O1474" s="13"/>
    </row>
    <row r="1475" spans="15:15" x14ac:dyDescent="0.3">
      <c r="O1475" s="13"/>
    </row>
    <row r="1476" spans="15:15" x14ac:dyDescent="0.3">
      <c r="O1476" s="13"/>
    </row>
    <row r="1477" spans="15:15" x14ac:dyDescent="0.3">
      <c r="O1477" s="13"/>
    </row>
    <row r="1478" spans="15:15" x14ac:dyDescent="0.3">
      <c r="O1478" s="13"/>
    </row>
    <row r="1479" spans="15:15" x14ac:dyDescent="0.3">
      <c r="O1479" s="13"/>
    </row>
    <row r="1480" spans="15:15" x14ac:dyDescent="0.3">
      <c r="O1480" s="13"/>
    </row>
    <row r="1481" spans="15:15" x14ac:dyDescent="0.3">
      <c r="O1481" s="13"/>
    </row>
    <row r="1482" spans="15:15" x14ac:dyDescent="0.3">
      <c r="O1482" s="13"/>
    </row>
    <row r="1483" spans="15:15" x14ac:dyDescent="0.3">
      <c r="O1483" s="13"/>
    </row>
    <row r="1484" spans="15:15" x14ac:dyDescent="0.3">
      <c r="O1484" s="13"/>
    </row>
    <row r="1485" spans="15:15" x14ac:dyDescent="0.3">
      <c r="O1485" s="13"/>
    </row>
    <row r="1486" spans="15:15" x14ac:dyDescent="0.3">
      <c r="O1486" s="13"/>
    </row>
    <row r="1487" spans="15:15" x14ac:dyDescent="0.3">
      <c r="O1487" s="13"/>
    </row>
    <row r="1488" spans="15:15" x14ac:dyDescent="0.3">
      <c r="O1488" s="13"/>
    </row>
    <row r="1489" spans="15:15" x14ac:dyDescent="0.3">
      <c r="O1489" s="13"/>
    </row>
    <row r="1490" spans="15:15" x14ac:dyDescent="0.3">
      <c r="O1490" s="13"/>
    </row>
    <row r="1491" spans="15:15" x14ac:dyDescent="0.3">
      <c r="O1491" s="13"/>
    </row>
    <row r="1492" spans="15:15" x14ac:dyDescent="0.3">
      <c r="O1492" s="13"/>
    </row>
    <row r="1493" spans="15:15" x14ac:dyDescent="0.3">
      <c r="O1493" s="13"/>
    </row>
    <row r="1494" spans="15:15" x14ac:dyDescent="0.3">
      <c r="O1494" s="13"/>
    </row>
    <row r="1495" spans="15:15" x14ac:dyDescent="0.3">
      <c r="O1495" s="13"/>
    </row>
    <row r="1496" spans="15:15" x14ac:dyDescent="0.3">
      <c r="O1496" s="13"/>
    </row>
    <row r="1497" spans="15:15" x14ac:dyDescent="0.3">
      <c r="O1497" s="13"/>
    </row>
    <row r="1498" spans="15:15" x14ac:dyDescent="0.3">
      <c r="O1498" s="13"/>
    </row>
    <row r="1499" spans="15:15" x14ac:dyDescent="0.3">
      <c r="O1499" s="13"/>
    </row>
    <row r="1500" spans="15:15" x14ac:dyDescent="0.3">
      <c r="O1500" s="13"/>
    </row>
    <row r="1501" spans="15:15" x14ac:dyDescent="0.3">
      <c r="O1501" s="13"/>
    </row>
    <row r="1502" spans="15:15" x14ac:dyDescent="0.3">
      <c r="O1502" s="13"/>
    </row>
    <row r="1503" spans="15:15" x14ac:dyDescent="0.3">
      <c r="O1503" s="13"/>
    </row>
    <row r="1504" spans="15:15" x14ac:dyDescent="0.3">
      <c r="O1504" s="13"/>
    </row>
    <row r="1505" spans="15:15" x14ac:dyDescent="0.3">
      <c r="O1505" s="13"/>
    </row>
    <row r="1506" spans="15:15" x14ac:dyDescent="0.3">
      <c r="O1506" s="13"/>
    </row>
    <row r="1507" spans="15:15" x14ac:dyDescent="0.3">
      <c r="O1507" s="13"/>
    </row>
    <row r="1508" spans="15:15" x14ac:dyDescent="0.3">
      <c r="O1508" s="13"/>
    </row>
    <row r="1509" spans="15:15" x14ac:dyDescent="0.3">
      <c r="O1509" s="13"/>
    </row>
    <row r="1510" spans="15:15" x14ac:dyDescent="0.3">
      <c r="O1510" s="13"/>
    </row>
    <row r="1511" spans="15:15" x14ac:dyDescent="0.3">
      <c r="O1511" s="13"/>
    </row>
    <row r="1512" spans="15:15" x14ac:dyDescent="0.3">
      <c r="O1512" s="13"/>
    </row>
    <row r="1513" spans="15:15" x14ac:dyDescent="0.3">
      <c r="O1513" s="13"/>
    </row>
    <row r="1514" spans="15:15" x14ac:dyDescent="0.3">
      <c r="O1514" s="13"/>
    </row>
    <row r="1515" spans="15:15" x14ac:dyDescent="0.3">
      <c r="O1515" s="13"/>
    </row>
    <row r="1516" spans="15:15" x14ac:dyDescent="0.3">
      <c r="O1516" s="13"/>
    </row>
    <row r="1517" spans="15:15" x14ac:dyDescent="0.3">
      <c r="O1517" s="13"/>
    </row>
    <row r="1518" spans="15:15" x14ac:dyDescent="0.3">
      <c r="O1518" s="13"/>
    </row>
    <row r="1519" spans="15:15" x14ac:dyDescent="0.3">
      <c r="O1519" s="13"/>
    </row>
    <row r="1520" spans="15:15" x14ac:dyDescent="0.3">
      <c r="O1520" s="13"/>
    </row>
    <row r="1521" spans="15:15" x14ac:dyDescent="0.3">
      <c r="O1521" s="13"/>
    </row>
    <row r="1522" spans="15:15" x14ac:dyDescent="0.3">
      <c r="O1522" s="13"/>
    </row>
    <row r="1523" spans="15:15" x14ac:dyDescent="0.3">
      <c r="O1523" s="13"/>
    </row>
    <row r="1524" spans="15:15" x14ac:dyDescent="0.3">
      <c r="O1524" s="13"/>
    </row>
    <row r="1525" spans="15:15" x14ac:dyDescent="0.3">
      <c r="O1525" s="13"/>
    </row>
    <row r="1526" spans="15:15" x14ac:dyDescent="0.3">
      <c r="O1526" s="13"/>
    </row>
    <row r="1527" spans="15:15" x14ac:dyDescent="0.3">
      <c r="O1527" s="13"/>
    </row>
    <row r="1528" spans="15:15" x14ac:dyDescent="0.3">
      <c r="O1528" s="13"/>
    </row>
    <row r="1529" spans="15:15" x14ac:dyDescent="0.3">
      <c r="O1529" s="13"/>
    </row>
    <row r="1530" spans="15:15" x14ac:dyDescent="0.3">
      <c r="O1530" s="13"/>
    </row>
    <row r="1531" spans="15:15" x14ac:dyDescent="0.3">
      <c r="O1531" s="13"/>
    </row>
    <row r="1532" spans="15:15" x14ac:dyDescent="0.3">
      <c r="O1532" s="13"/>
    </row>
    <row r="1533" spans="15:15" x14ac:dyDescent="0.3">
      <c r="O1533" s="13"/>
    </row>
    <row r="1534" spans="15:15" x14ac:dyDescent="0.3">
      <c r="O1534" s="13"/>
    </row>
    <row r="1535" spans="15:15" x14ac:dyDescent="0.3">
      <c r="O1535" s="13"/>
    </row>
    <row r="1536" spans="15:15" x14ac:dyDescent="0.3">
      <c r="O1536" s="13"/>
    </row>
    <row r="1537" spans="15:15" x14ac:dyDescent="0.3">
      <c r="O1537" s="13"/>
    </row>
    <row r="1538" spans="15:15" x14ac:dyDescent="0.3">
      <c r="O1538" s="13"/>
    </row>
    <row r="1539" spans="15:15" x14ac:dyDescent="0.3">
      <c r="O1539" s="13"/>
    </row>
    <row r="1540" spans="15:15" x14ac:dyDescent="0.3">
      <c r="O1540" s="13"/>
    </row>
    <row r="1541" spans="15:15" x14ac:dyDescent="0.3">
      <c r="O1541" s="13"/>
    </row>
    <row r="1542" spans="15:15" x14ac:dyDescent="0.3">
      <c r="O1542" s="13"/>
    </row>
    <row r="1543" spans="15:15" x14ac:dyDescent="0.3">
      <c r="O1543" s="13"/>
    </row>
    <row r="1544" spans="15:15" x14ac:dyDescent="0.3">
      <c r="O1544" s="13"/>
    </row>
    <row r="1545" spans="15:15" x14ac:dyDescent="0.3">
      <c r="O1545" s="13"/>
    </row>
    <row r="1546" spans="15:15" x14ac:dyDescent="0.3">
      <c r="O1546" s="13"/>
    </row>
    <row r="1547" spans="15:15" x14ac:dyDescent="0.3">
      <c r="O1547" s="13"/>
    </row>
    <row r="1548" spans="15:15" x14ac:dyDescent="0.3">
      <c r="O1548" s="13"/>
    </row>
    <row r="1549" spans="15:15" x14ac:dyDescent="0.3">
      <c r="O1549" s="13"/>
    </row>
    <row r="1550" spans="15:15" x14ac:dyDescent="0.3">
      <c r="O1550" s="13"/>
    </row>
    <row r="1551" spans="15:15" x14ac:dyDescent="0.3">
      <c r="O1551" s="13"/>
    </row>
    <row r="1552" spans="15:15" x14ac:dyDescent="0.3">
      <c r="O1552" s="13"/>
    </row>
    <row r="1553" spans="15:15" x14ac:dyDescent="0.3">
      <c r="O1553" s="13"/>
    </row>
    <row r="1554" spans="15:15" x14ac:dyDescent="0.3">
      <c r="O1554" s="13"/>
    </row>
    <row r="1555" spans="15:15" x14ac:dyDescent="0.3">
      <c r="O1555" s="13"/>
    </row>
    <row r="1556" spans="15:15" x14ac:dyDescent="0.3">
      <c r="O1556" s="13"/>
    </row>
    <row r="1557" spans="15:15" x14ac:dyDescent="0.3">
      <c r="O1557" s="13"/>
    </row>
    <row r="1558" spans="15:15" x14ac:dyDescent="0.3">
      <c r="O1558" s="13"/>
    </row>
    <row r="1559" spans="15:15" x14ac:dyDescent="0.3">
      <c r="O1559" s="13"/>
    </row>
    <row r="1560" spans="15:15" x14ac:dyDescent="0.3">
      <c r="O1560" s="13"/>
    </row>
    <row r="1561" spans="15:15" x14ac:dyDescent="0.3">
      <c r="O1561" s="13"/>
    </row>
    <row r="1562" spans="15:15" x14ac:dyDescent="0.3">
      <c r="O1562" s="13"/>
    </row>
    <row r="1563" spans="15:15" x14ac:dyDescent="0.3">
      <c r="O1563" s="13"/>
    </row>
    <row r="1564" spans="15:15" x14ac:dyDescent="0.3">
      <c r="O1564" s="13"/>
    </row>
    <row r="1565" spans="15:15" x14ac:dyDescent="0.3">
      <c r="O1565" s="13"/>
    </row>
    <row r="1566" spans="15:15" x14ac:dyDescent="0.3">
      <c r="O1566" s="13"/>
    </row>
    <row r="1567" spans="15:15" x14ac:dyDescent="0.3">
      <c r="O1567" s="13"/>
    </row>
    <row r="1568" spans="15:15" x14ac:dyDescent="0.3">
      <c r="O1568" s="13"/>
    </row>
    <row r="1569" spans="15:15" x14ac:dyDescent="0.3">
      <c r="O1569" s="13"/>
    </row>
    <row r="1570" spans="15:15" x14ac:dyDescent="0.3">
      <c r="O1570" s="13"/>
    </row>
    <row r="1571" spans="15:15" x14ac:dyDescent="0.3">
      <c r="O1571" s="13"/>
    </row>
    <row r="1572" spans="15:15" x14ac:dyDescent="0.3">
      <c r="O1572" s="13"/>
    </row>
    <row r="1573" spans="15:15" x14ac:dyDescent="0.3">
      <c r="O1573" s="13"/>
    </row>
    <row r="1574" spans="15:15" x14ac:dyDescent="0.3">
      <c r="O1574" s="13"/>
    </row>
    <row r="1575" spans="15:15" x14ac:dyDescent="0.3">
      <c r="O1575" s="13"/>
    </row>
    <row r="1576" spans="15:15" x14ac:dyDescent="0.3">
      <c r="O1576" s="13"/>
    </row>
    <row r="1577" spans="15:15" x14ac:dyDescent="0.3">
      <c r="O1577" s="13"/>
    </row>
    <row r="1578" spans="15:15" x14ac:dyDescent="0.3">
      <c r="O1578" s="13"/>
    </row>
    <row r="1579" spans="15:15" x14ac:dyDescent="0.3">
      <c r="O1579" s="13"/>
    </row>
    <row r="1580" spans="15:15" x14ac:dyDescent="0.3">
      <c r="O1580" s="13"/>
    </row>
    <row r="1581" spans="15:15" x14ac:dyDescent="0.3">
      <c r="O1581" s="13"/>
    </row>
    <row r="1582" spans="15:15" x14ac:dyDescent="0.3">
      <c r="O1582" s="13"/>
    </row>
    <row r="1583" spans="15:15" x14ac:dyDescent="0.3">
      <c r="O1583" s="13"/>
    </row>
    <row r="1584" spans="15:15" x14ac:dyDescent="0.3">
      <c r="O1584" s="13"/>
    </row>
    <row r="1585" spans="15:15" x14ac:dyDescent="0.3">
      <c r="O1585" s="13"/>
    </row>
    <row r="1586" spans="15:15" x14ac:dyDescent="0.3">
      <c r="O1586" s="13"/>
    </row>
    <row r="1587" spans="15:15" x14ac:dyDescent="0.3">
      <c r="O1587" s="13"/>
    </row>
    <row r="1588" spans="15:15" x14ac:dyDescent="0.3">
      <c r="O1588" s="13"/>
    </row>
    <row r="1589" spans="15:15" x14ac:dyDescent="0.3">
      <c r="O1589" s="13"/>
    </row>
    <row r="1590" spans="15:15" x14ac:dyDescent="0.3">
      <c r="O1590" s="13"/>
    </row>
    <row r="1591" spans="15:15" x14ac:dyDescent="0.3">
      <c r="O1591" s="13"/>
    </row>
    <row r="1592" spans="15:15" x14ac:dyDescent="0.3">
      <c r="O1592" s="13"/>
    </row>
    <row r="1593" spans="15:15" x14ac:dyDescent="0.3">
      <c r="O1593" s="13"/>
    </row>
    <row r="1594" spans="15:15" x14ac:dyDescent="0.3">
      <c r="O1594" s="13"/>
    </row>
    <row r="1595" spans="15:15" x14ac:dyDescent="0.3">
      <c r="O1595" s="13"/>
    </row>
    <row r="1596" spans="15:15" x14ac:dyDescent="0.3">
      <c r="O1596" s="13"/>
    </row>
    <row r="1597" spans="15:15" x14ac:dyDescent="0.3">
      <c r="O1597" s="13"/>
    </row>
    <row r="1598" spans="15:15" x14ac:dyDescent="0.3">
      <c r="O1598" s="13"/>
    </row>
    <row r="1599" spans="15:15" x14ac:dyDescent="0.3">
      <c r="O1599" s="13"/>
    </row>
    <row r="1600" spans="15:15" x14ac:dyDescent="0.3">
      <c r="O1600" s="13"/>
    </row>
    <row r="1601" spans="15:15" x14ac:dyDescent="0.3">
      <c r="O1601" s="13"/>
    </row>
    <row r="1602" spans="15:15" x14ac:dyDescent="0.3">
      <c r="O1602" s="13"/>
    </row>
    <row r="1603" spans="15:15" x14ac:dyDescent="0.3">
      <c r="O1603" s="13"/>
    </row>
    <row r="1604" spans="15:15" x14ac:dyDescent="0.3">
      <c r="O1604" s="13"/>
    </row>
    <row r="1605" spans="15:15" x14ac:dyDescent="0.3">
      <c r="O1605" s="13"/>
    </row>
    <row r="1606" spans="15:15" x14ac:dyDescent="0.3">
      <c r="O1606" s="13"/>
    </row>
    <row r="1607" spans="15:15" x14ac:dyDescent="0.3">
      <c r="O1607" s="13"/>
    </row>
    <row r="1608" spans="15:15" x14ac:dyDescent="0.3">
      <c r="O1608" s="13"/>
    </row>
    <row r="1609" spans="15:15" x14ac:dyDescent="0.3">
      <c r="O1609" s="13"/>
    </row>
    <row r="1610" spans="15:15" x14ac:dyDescent="0.3">
      <c r="O1610" s="13"/>
    </row>
    <row r="1611" spans="15:15" x14ac:dyDescent="0.3">
      <c r="O1611" s="13"/>
    </row>
    <row r="1612" spans="15:15" x14ac:dyDescent="0.3">
      <c r="O1612" s="13"/>
    </row>
    <row r="1613" spans="15:15" x14ac:dyDescent="0.3">
      <c r="O1613" s="13"/>
    </row>
    <row r="1614" spans="15:15" x14ac:dyDescent="0.3">
      <c r="O1614" s="13"/>
    </row>
    <row r="1615" spans="15:15" x14ac:dyDescent="0.3">
      <c r="O1615" s="13"/>
    </row>
    <row r="1616" spans="15:15" x14ac:dyDescent="0.3">
      <c r="O1616" s="13"/>
    </row>
    <row r="1617" spans="15:15" x14ac:dyDescent="0.3">
      <c r="O1617" s="13"/>
    </row>
    <row r="1618" spans="15:15" x14ac:dyDescent="0.3">
      <c r="O1618" s="13"/>
    </row>
    <row r="1619" spans="15:15" x14ac:dyDescent="0.3">
      <c r="O1619" s="13"/>
    </row>
    <row r="1620" spans="15:15" x14ac:dyDescent="0.3">
      <c r="O1620" s="13"/>
    </row>
    <row r="1621" spans="15:15" x14ac:dyDescent="0.3">
      <c r="O1621" s="13"/>
    </row>
    <row r="1622" spans="15:15" x14ac:dyDescent="0.3">
      <c r="O1622" s="13"/>
    </row>
    <row r="1623" spans="15:15" x14ac:dyDescent="0.3">
      <c r="O1623" s="13"/>
    </row>
    <row r="1624" spans="15:15" x14ac:dyDescent="0.3">
      <c r="O1624" s="13"/>
    </row>
    <row r="1625" spans="15:15" x14ac:dyDescent="0.3">
      <c r="O1625" s="13"/>
    </row>
    <row r="1626" spans="15:15" x14ac:dyDescent="0.3">
      <c r="O1626" s="13"/>
    </row>
    <row r="1627" spans="15:15" x14ac:dyDescent="0.3">
      <c r="O1627" s="13"/>
    </row>
    <row r="1628" spans="15:15" x14ac:dyDescent="0.3">
      <c r="O1628" s="13"/>
    </row>
    <row r="1629" spans="15:15" x14ac:dyDescent="0.3">
      <c r="O1629" s="13"/>
    </row>
    <row r="1630" spans="15:15" x14ac:dyDescent="0.3">
      <c r="O1630" s="13"/>
    </row>
    <row r="1631" spans="15:15" x14ac:dyDescent="0.3">
      <c r="O1631" s="13"/>
    </row>
    <row r="1632" spans="15:15" x14ac:dyDescent="0.3">
      <c r="O1632" s="13"/>
    </row>
    <row r="1633" spans="15:15" x14ac:dyDescent="0.3">
      <c r="O1633" s="13"/>
    </row>
    <row r="1634" spans="15:15" x14ac:dyDescent="0.3">
      <c r="O1634" s="13"/>
    </row>
    <row r="1635" spans="15:15" x14ac:dyDescent="0.3">
      <c r="O1635" s="13"/>
    </row>
    <row r="1636" spans="15:15" x14ac:dyDescent="0.3">
      <c r="O1636" s="13"/>
    </row>
    <row r="1637" spans="15:15" x14ac:dyDescent="0.3">
      <c r="O1637" s="13"/>
    </row>
    <row r="1638" spans="15:15" x14ac:dyDescent="0.3">
      <c r="O1638" s="13"/>
    </row>
    <row r="1639" spans="15:15" x14ac:dyDescent="0.3">
      <c r="O1639" s="13"/>
    </row>
    <row r="1640" spans="15:15" x14ac:dyDescent="0.3">
      <c r="O1640" s="13"/>
    </row>
    <row r="1641" spans="15:15" x14ac:dyDescent="0.3">
      <c r="O1641" s="13"/>
    </row>
    <row r="1642" spans="15:15" x14ac:dyDescent="0.3">
      <c r="O1642" s="13"/>
    </row>
    <row r="1643" spans="15:15" x14ac:dyDescent="0.3">
      <c r="O1643" s="13"/>
    </row>
    <row r="1644" spans="15:15" x14ac:dyDescent="0.3">
      <c r="O1644" s="13"/>
    </row>
    <row r="1645" spans="15:15" x14ac:dyDescent="0.3">
      <c r="O1645" s="13"/>
    </row>
    <row r="1646" spans="15:15" x14ac:dyDescent="0.3">
      <c r="O1646" s="13"/>
    </row>
    <row r="1647" spans="15:15" x14ac:dyDescent="0.3">
      <c r="O1647" s="13"/>
    </row>
    <row r="1648" spans="15:15" x14ac:dyDescent="0.3">
      <c r="O1648" s="13"/>
    </row>
    <row r="1649" spans="15:15" x14ac:dyDescent="0.3">
      <c r="O1649" s="13"/>
    </row>
    <row r="1650" spans="15:15" x14ac:dyDescent="0.3">
      <c r="O1650" s="13"/>
    </row>
    <row r="1651" spans="15:15" x14ac:dyDescent="0.3">
      <c r="O1651" s="13"/>
    </row>
    <row r="1652" spans="15:15" x14ac:dyDescent="0.3">
      <c r="O1652" s="13"/>
    </row>
    <row r="1653" spans="15:15" x14ac:dyDescent="0.3">
      <c r="O1653" s="13"/>
    </row>
    <row r="1654" spans="15:15" x14ac:dyDescent="0.3">
      <c r="O1654" s="13"/>
    </row>
    <row r="1655" spans="15:15" x14ac:dyDescent="0.3">
      <c r="O1655" s="13"/>
    </row>
    <row r="1656" spans="15:15" x14ac:dyDescent="0.3">
      <c r="O1656" s="13"/>
    </row>
    <row r="1657" spans="15:15" x14ac:dyDescent="0.3">
      <c r="O1657" s="13"/>
    </row>
    <row r="1658" spans="15:15" x14ac:dyDescent="0.3">
      <c r="O1658" s="13"/>
    </row>
    <row r="1659" spans="15:15" x14ac:dyDescent="0.3">
      <c r="O1659" s="13"/>
    </row>
    <row r="1660" spans="15:15" x14ac:dyDescent="0.3">
      <c r="O1660" s="13"/>
    </row>
    <row r="1661" spans="15:15" x14ac:dyDescent="0.3">
      <c r="O1661" s="13"/>
    </row>
    <row r="1662" spans="15:15" x14ac:dyDescent="0.3">
      <c r="O1662" s="13"/>
    </row>
    <row r="1663" spans="15:15" x14ac:dyDescent="0.3">
      <c r="O1663" s="13"/>
    </row>
    <row r="1664" spans="15:15" x14ac:dyDescent="0.3">
      <c r="O1664" s="13"/>
    </row>
    <row r="1665" spans="15:15" x14ac:dyDescent="0.3">
      <c r="O1665" s="13"/>
    </row>
    <row r="1666" spans="15:15" x14ac:dyDescent="0.3">
      <c r="O1666" s="13"/>
    </row>
    <row r="1667" spans="15:15" x14ac:dyDescent="0.3">
      <c r="O1667" s="13"/>
    </row>
    <row r="1668" spans="15:15" x14ac:dyDescent="0.3">
      <c r="O1668" s="13"/>
    </row>
    <row r="1669" spans="15:15" x14ac:dyDescent="0.3">
      <c r="O1669" s="13"/>
    </row>
    <row r="1670" spans="15:15" x14ac:dyDescent="0.3">
      <c r="O1670" s="13"/>
    </row>
    <row r="1671" spans="15:15" x14ac:dyDescent="0.3">
      <c r="O1671" s="13"/>
    </row>
    <row r="1672" spans="15:15" x14ac:dyDescent="0.3">
      <c r="O1672" s="13"/>
    </row>
    <row r="1673" spans="15:15" x14ac:dyDescent="0.3">
      <c r="O1673" s="13"/>
    </row>
    <row r="1674" spans="15:15" x14ac:dyDescent="0.3">
      <c r="O1674" s="13"/>
    </row>
    <row r="1675" spans="15:15" x14ac:dyDescent="0.3">
      <c r="O1675" s="13"/>
    </row>
    <row r="1676" spans="15:15" x14ac:dyDescent="0.3">
      <c r="O1676" s="13"/>
    </row>
    <row r="1677" spans="15:15" x14ac:dyDescent="0.3">
      <c r="O1677" s="13"/>
    </row>
    <row r="1678" spans="15:15" x14ac:dyDescent="0.3">
      <c r="O1678" s="13"/>
    </row>
    <row r="1679" spans="15:15" x14ac:dyDescent="0.3">
      <c r="O1679" s="13"/>
    </row>
    <row r="1680" spans="15:15" x14ac:dyDescent="0.3">
      <c r="O1680" s="13"/>
    </row>
    <row r="1681" spans="15:15" x14ac:dyDescent="0.3">
      <c r="O1681" s="13"/>
    </row>
    <row r="1682" spans="15:15" x14ac:dyDescent="0.3">
      <c r="O1682" s="13"/>
    </row>
    <row r="1683" spans="15:15" x14ac:dyDescent="0.3">
      <c r="O1683" s="13"/>
    </row>
    <row r="1684" spans="15:15" x14ac:dyDescent="0.3">
      <c r="O1684" s="13"/>
    </row>
    <row r="1685" spans="15:15" x14ac:dyDescent="0.3">
      <c r="O1685" s="13"/>
    </row>
    <row r="1686" spans="15:15" x14ac:dyDescent="0.3">
      <c r="O1686" s="13"/>
    </row>
    <row r="1687" spans="15:15" x14ac:dyDescent="0.3">
      <c r="O1687" s="13"/>
    </row>
    <row r="1688" spans="15:15" x14ac:dyDescent="0.3">
      <c r="O1688" s="13"/>
    </row>
    <row r="1689" spans="15:15" x14ac:dyDescent="0.3">
      <c r="O1689" s="13"/>
    </row>
    <row r="1690" spans="15:15" x14ac:dyDescent="0.3">
      <c r="O1690" s="13"/>
    </row>
    <row r="1691" spans="15:15" x14ac:dyDescent="0.3">
      <c r="O1691" s="13"/>
    </row>
    <row r="1692" spans="15:15" x14ac:dyDescent="0.3">
      <c r="O1692" s="13"/>
    </row>
    <row r="1693" spans="15:15" x14ac:dyDescent="0.3">
      <c r="O1693" s="13"/>
    </row>
    <row r="1694" spans="15:15" x14ac:dyDescent="0.3">
      <c r="O1694" s="13"/>
    </row>
    <row r="1695" spans="15:15" x14ac:dyDescent="0.3">
      <c r="O1695" s="13"/>
    </row>
    <row r="1696" spans="15:15" x14ac:dyDescent="0.3">
      <c r="O1696" s="13"/>
    </row>
    <row r="1697" spans="15:15" x14ac:dyDescent="0.3">
      <c r="O1697" s="13"/>
    </row>
    <row r="1698" spans="15:15" x14ac:dyDescent="0.3">
      <c r="O1698" s="13"/>
    </row>
    <row r="1699" spans="15:15" x14ac:dyDescent="0.3">
      <c r="O1699" s="13"/>
    </row>
    <row r="1700" spans="15:15" x14ac:dyDescent="0.3">
      <c r="O1700" s="13"/>
    </row>
    <row r="1701" spans="15:15" x14ac:dyDescent="0.3">
      <c r="O1701" s="13"/>
    </row>
    <row r="1702" spans="15:15" x14ac:dyDescent="0.3">
      <c r="O1702" s="13"/>
    </row>
    <row r="1703" spans="15:15" x14ac:dyDescent="0.3">
      <c r="O1703" s="13"/>
    </row>
    <row r="1704" spans="15:15" x14ac:dyDescent="0.3">
      <c r="O1704" s="13"/>
    </row>
    <row r="1705" spans="15:15" x14ac:dyDescent="0.3">
      <c r="O1705" s="13"/>
    </row>
    <row r="1706" spans="15:15" x14ac:dyDescent="0.3">
      <c r="O1706" s="13"/>
    </row>
    <row r="1707" spans="15:15" x14ac:dyDescent="0.3">
      <c r="O1707" s="13"/>
    </row>
    <row r="1708" spans="15:15" x14ac:dyDescent="0.3">
      <c r="O1708" s="13"/>
    </row>
    <row r="1709" spans="15:15" x14ac:dyDescent="0.3">
      <c r="O1709" s="13"/>
    </row>
    <row r="1710" spans="15:15" x14ac:dyDescent="0.3">
      <c r="O1710" s="13"/>
    </row>
    <row r="1711" spans="15:15" x14ac:dyDescent="0.3">
      <c r="O1711" s="13"/>
    </row>
    <row r="1712" spans="15:15" x14ac:dyDescent="0.3">
      <c r="O1712" s="13"/>
    </row>
    <row r="1713" spans="15:15" x14ac:dyDescent="0.3">
      <c r="O1713" s="13"/>
    </row>
    <row r="1714" spans="15:15" x14ac:dyDescent="0.3">
      <c r="O1714" s="13"/>
    </row>
    <row r="1715" spans="15:15" x14ac:dyDescent="0.3">
      <c r="O1715" s="13"/>
    </row>
    <row r="1716" spans="15:15" x14ac:dyDescent="0.3">
      <c r="O1716" s="13"/>
    </row>
    <row r="1717" spans="15:15" x14ac:dyDescent="0.3">
      <c r="O1717" s="13"/>
    </row>
    <row r="1718" spans="15:15" x14ac:dyDescent="0.3">
      <c r="O1718" s="13"/>
    </row>
    <row r="1719" spans="15:15" x14ac:dyDescent="0.3">
      <c r="O1719" s="13"/>
    </row>
    <row r="1720" spans="15:15" x14ac:dyDescent="0.3">
      <c r="O1720" s="13"/>
    </row>
    <row r="1721" spans="15:15" x14ac:dyDescent="0.3">
      <c r="O1721" s="13"/>
    </row>
    <row r="1722" spans="15:15" x14ac:dyDescent="0.3">
      <c r="O1722" s="13"/>
    </row>
    <row r="1723" spans="15:15" x14ac:dyDescent="0.3">
      <c r="O1723" s="13"/>
    </row>
    <row r="1724" spans="15:15" x14ac:dyDescent="0.3">
      <c r="O1724" s="13"/>
    </row>
    <row r="1725" spans="15:15" x14ac:dyDescent="0.3">
      <c r="O1725" s="13"/>
    </row>
    <row r="1726" spans="15:15" x14ac:dyDescent="0.3">
      <c r="O1726" s="13"/>
    </row>
    <row r="1727" spans="15:15" x14ac:dyDescent="0.3">
      <c r="O1727" s="13"/>
    </row>
    <row r="1728" spans="15:15" x14ac:dyDescent="0.3">
      <c r="O1728" s="13"/>
    </row>
    <row r="1729" spans="15:15" x14ac:dyDescent="0.3">
      <c r="O1729" s="13"/>
    </row>
    <row r="1730" spans="15:15" x14ac:dyDescent="0.3">
      <c r="O1730" s="13"/>
    </row>
    <row r="1731" spans="15:15" x14ac:dyDescent="0.3">
      <c r="O1731" s="13"/>
    </row>
    <row r="1732" spans="15:15" x14ac:dyDescent="0.3">
      <c r="O1732" s="13"/>
    </row>
    <row r="1733" spans="15:15" x14ac:dyDescent="0.3">
      <c r="O1733" s="13"/>
    </row>
    <row r="1734" spans="15:15" x14ac:dyDescent="0.3">
      <c r="O1734" s="13"/>
    </row>
    <row r="1735" spans="15:15" x14ac:dyDescent="0.3">
      <c r="O1735" s="13"/>
    </row>
    <row r="1736" spans="15:15" x14ac:dyDescent="0.3">
      <c r="O1736" s="13"/>
    </row>
    <row r="1737" spans="15:15" x14ac:dyDescent="0.3">
      <c r="O1737" s="13"/>
    </row>
    <row r="1738" spans="15:15" x14ac:dyDescent="0.3">
      <c r="O1738" s="13"/>
    </row>
    <row r="1739" spans="15:15" x14ac:dyDescent="0.3">
      <c r="O1739" s="13"/>
    </row>
    <row r="1740" spans="15:15" x14ac:dyDescent="0.3">
      <c r="O1740" s="13"/>
    </row>
    <row r="1741" spans="15:15" x14ac:dyDescent="0.3">
      <c r="O1741" s="13"/>
    </row>
    <row r="1742" spans="15:15" x14ac:dyDescent="0.3">
      <c r="O1742" s="13"/>
    </row>
    <row r="1743" spans="15:15" x14ac:dyDescent="0.3">
      <c r="O1743" s="13"/>
    </row>
    <row r="1744" spans="15:15" x14ac:dyDescent="0.3">
      <c r="O1744" s="13"/>
    </row>
    <row r="1745" spans="15:15" x14ac:dyDescent="0.3">
      <c r="O1745" s="13"/>
    </row>
    <row r="1746" spans="15:15" x14ac:dyDescent="0.3">
      <c r="O1746" s="13"/>
    </row>
    <row r="1747" spans="15:15" x14ac:dyDescent="0.3">
      <c r="O1747" s="13"/>
    </row>
    <row r="1748" spans="15:15" x14ac:dyDescent="0.3">
      <c r="O1748" s="13"/>
    </row>
    <row r="1749" spans="15:15" x14ac:dyDescent="0.3">
      <c r="O1749" s="13"/>
    </row>
    <row r="1750" spans="15:15" x14ac:dyDescent="0.3">
      <c r="O1750" s="13"/>
    </row>
    <row r="1751" spans="15:15" x14ac:dyDescent="0.3">
      <c r="O1751" s="13"/>
    </row>
    <row r="1752" spans="15:15" x14ac:dyDescent="0.3">
      <c r="O1752" s="13"/>
    </row>
    <row r="1753" spans="15:15" x14ac:dyDescent="0.3">
      <c r="O1753" s="13"/>
    </row>
    <row r="1754" spans="15:15" x14ac:dyDescent="0.3">
      <c r="O1754" s="13"/>
    </row>
    <row r="1755" spans="15:15" x14ac:dyDescent="0.3">
      <c r="O1755" s="13"/>
    </row>
    <row r="1756" spans="15:15" x14ac:dyDescent="0.3">
      <c r="O1756" s="13"/>
    </row>
    <row r="1757" spans="15:15" x14ac:dyDescent="0.3">
      <c r="O1757" s="13"/>
    </row>
    <row r="1758" spans="15:15" x14ac:dyDescent="0.3">
      <c r="O1758" s="13"/>
    </row>
    <row r="1759" spans="15:15" x14ac:dyDescent="0.3">
      <c r="O1759" s="13"/>
    </row>
    <row r="1760" spans="15:15" x14ac:dyDescent="0.3">
      <c r="O1760" s="13"/>
    </row>
    <row r="1761" spans="15:15" x14ac:dyDescent="0.3">
      <c r="O1761" s="13"/>
    </row>
    <row r="1762" spans="15:15" x14ac:dyDescent="0.3">
      <c r="O1762" s="13"/>
    </row>
    <row r="1763" spans="15:15" x14ac:dyDescent="0.3">
      <c r="O1763" s="13"/>
    </row>
    <row r="1764" spans="15:15" x14ac:dyDescent="0.3">
      <c r="O1764" s="13"/>
    </row>
    <row r="1765" spans="15:15" x14ac:dyDescent="0.3">
      <c r="O1765" s="13"/>
    </row>
    <row r="1766" spans="15:15" x14ac:dyDescent="0.3">
      <c r="O1766" s="13"/>
    </row>
    <row r="1767" spans="15:15" x14ac:dyDescent="0.3">
      <c r="O1767" s="13"/>
    </row>
    <row r="1768" spans="15:15" x14ac:dyDescent="0.3">
      <c r="O1768" s="13"/>
    </row>
    <row r="1769" spans="15:15" x14ac:dyDescent="0.3">
      <c r="O1769" s="13"/>
    </row>
    <row r="1770" spans="15:15" x14ac:dyDescent="0.3">
      <c r="O1770" s="13"/>
    </row>
    <row r="1771" spans="15:15" x14ac:dyDescent="0.3">
      <c r="O1771" s="13"/>
    </row>
    <row r="1772" spans="15:15" x14ac:dyDescent="0.3">
      <c r="O1772" s="13"/>
    </row>
    <row r="1773" spans="15:15" x14ac:dyDescent="0.3">
      <c r="O1773" s="13"/>
    </row>
    <row r="1774" spans="15:15" x14ac:dyDescent="0.3">
      <c r="O1774" s="13"/>
    </row>
    <row r="1775" spans="15:15" x14ac:dyDescent="0.3">
      <c r="O1775" s="13"/>
    </row>
    <row r="1776" spans="15:15" x14ac:dyDescent="0.3">
      <c r="O1776" s="13"/>
    </row>
    <row r="1777" spans="15:15" x14ac:dyDescent="0.3">
      <c r="O1777" s="13"/>
    </row>
    <row r="1778" spans="15:15" x14ac:dyDescent="0.3">
      <c r="O1778" s="13"/>
    </row>
    <row r="1779" spans="15:15" x14ac:dyDescent="0.3">
      <c r="O1779" s="13"/>
    </row>
    <row r="1780" spans="15:15" x14ac:dyDescent="0.3">
      <c r="O1780" s="13"/>
    </row>
    <row r="1781" spans="15:15" x14ac:dyDescent="0.3">
      <c r="O1781" s="13"/>
    </row>
    <row r="1782" spans="15:15" x14ac:dyDescent="0.3">
      <c r="O1782" s="13"/>
    </row>
    <row r="1783" spans="15:15" x14ac:dyDescent="0.3">
      <c r="O1783" s="13"/>
    </row>
    <row r="1784" spans="15:15" x14ac:dyDescent="0.3">
      <c r="O1784" s="13"/>
    </row>
    <row r="1785" spans="15:15" x14ac:dyDescent="0.3">
      <c r="O1785" s="13"/>
    </row>
    <row r="1786" spans="15:15" x14ac:dyDescent="0.3">
      <c r="O1786" s="13"/>
    </row>
    <row r="1787" spans="15:15" x14ac:dyDescent="0.3">
      <c r="O1787" s="13"/>
    </row>
    <row r="1788" spans="15:15" x14ac:dyDescent="0.3">
      <c r="O1788" s="13"/>
    </row>
    <row r="1789" spans="15:15" x14ac:dyDescent="0.3">
      <c r="O1789" s="13"/>
    </row>
    <row r="1790" spans="15:15" x14ac:dyDescent="0.3">
      <c r="O1790" s="13"/>
    </row>
    <row r="1791" spans="15:15" x14ac:dyDescent="0.3">
      <c r="O1791" s="13"/>
    </row>
    <row r="1792" spans="15:15" x14ac:dyDescent="0.3">
      <c r="O1792" s="13"/>
    </row>
    <row r="1793" spans="15:15" x14ac:dyDescent="0.3">
      <c r="O1793" s="13"/>
    </row>
    <row r="1794" spans="15:15" x14ac:dyDescent="0.3">
      <c r="O1794" s="13"/>
    </row>
    <row r="1795" spans="15:15" x14ac:dyDescent="0.3">
      <c r="O1795" s="13"/>
    </row>
    <row r="1796" spans="15:15" x14ac:dyDescent="0.3">
      <c r="O1796" s="13"/>
    </row>
    <row r="1797" spans="15:15" x14ac:dyDescent="0.3">
      <c r="O1797" s="13"/>
    </row>
    <row r="1798" spans="15:15" x14ac:dyDescent="0.3">
      <c r="O1798" s="13"/>
    </row>
    <row r="1799" spans="15:15" x14ac:dyDescent="0.3">
      <c r="O1799" s="13"/>
    </row>
    <row r="1800" spans="15:15" x14ac:dyDescent="0.3">
      <c r="O1800" s="13"/>
    </row>
    <row r="1801" spans="15:15" x14ac:dyDescent="0.3">
      <c r="O1801" s="13"/>
    </row>
    <row r="1802" spans="15:15" x14ac:dyDescent="0.3">
      <c r="O1802" s="13"/>
    </row>
    <row r="1803" spans="15:15" x14ac:dyDescent="0.3">
      <c r="O1803" s="13"/>
    </row>
    <row r="1804" spans="15:15" x14ac:dyDescent="0.3">
      <c r="O1804" s="13"/>
    </row>
    <row r="1805" spans="15:15" x14ac:dyDescent="0.3">
      <c r="O1805" s="13"/>
    </row>
    <row r="1806" spans="15:15" x14ac:dyDescent="0.3">
      <c r="O1806" s="13"/>
    </row>
    <row r="1807" spans="15:15" x14ac:dyDescent="0.3">
      <c r="O1807" s="13"/>
    </row>
    <row r="1808" spans="15:15" x14ac:dyDescent="0.3">
      <c r="O1808" s="13"/>
    </row>
    <row r="1809" spans="15:15" x14ac:dyDescent="0.3">
      <c r="O1809" s="13"/>
    </row>
    <row r="1810" spans="15:15" x14ac:dyDescent="0.3">
      <c r="O1810" s="13"/>
    </row>
    <row r="1811" spans="15:15" x14ac:dyDescent="0.3">
      <c r="O1811" s="13"/>
    </row>
    <row r="1812" spans="15:15" x14ac:dyDescent="0.3">
      <c r="O1812" s="13"/>
    </row>
    <row r="1813" spans="15:15" x14ac:dyDescent="0.3">
      <c r="O1813" s="13"/>
    </row>
    <row r="1814" spans="15:15" x14ac:dyDescent="0.3">
      <c r="O1814" s="13"/>
    </row>
    <row r="1815" spans="15:15" x14ac:dyDescent="0.3">
      <c r="O1815" s="13"/>
    </row>
    <row r="1816" spans="15:15" x14ac:dyDescent="0.3">
      <c r="O1816" s="13"/>
    </row>
    <row r="1817" spans="15:15" x14ac:dyDescent="0.3">
      <c r="O1817" s="13"/>
    </row>
    <row r="1818" spans="15:15" x14ac:dyDescent="0.3">
      <c r="O1818" s="13"/>
    </row>
    <row r="1819" spans="15:15" x14ac:dyDescent="0.3">
      <c r="O1819" s="13"/>
    </row>
    <row r="1820" spans="15:15" x14ac:dyDescent="0.3">
      <c r="O1820" s="13"/>
    </row>
    <row r="1821" spans="15:15" x14ac:dyDescent="0.3">
      <c r="O1821" s="13"/>
    </row>
    <row r="1822" spans="15:15" x14ac:dyDescent="0.3">
      <c r="O1822" s="13"/>
    </row>
    <row r="1823" spans="15:15" x14ac:dyDescent="0.3">
      <c r="O1823" s="13"/>
    </row>
    <row r="1824" spans="15:15" x14ac:dyDescent="0.3">
      <c r="O1824" s="13"/>
    </row>
    <row r="1825" spans="15:15" x14ac:dyDescent="0.3">
      <c r="O1825" s="13"/>
    </row>
    <row r="1826" spans="15:15" x14ac:dyDescent="0.3">
      <c r="O1826" s="13"/>
    </row>
    <row r="1827" spans="15:15" x14ac:dyDescent="0.3">
      <c r="O1827" s="13"/>
    </row>
    <row r="1828" spans="15:15" x14ac:dyDescent="0.3">
      <c r="O1828" s="13"/>
    </row>
    <row r="1829" spans="15:15" x14ac:dyDescent="0.3">
      <c r="O1829" s="13"/>
    </row>
    <row r="1830" spans="15:15" x14ac:dyDescent="0.3">
      <c r="O1830" s="13"/>
    </row>
    <row r="1831" spans="15:15" x14ac:dyDescent="0.3">
      <c r="O1831" s="13"/>
    </row>
    <row r="1832" spans="15:15" x14ac:dyDescent="0.3">
      <c r="O1832" s="13"/>
    </row>
    <row r="1833" spans="15:15" x14ac:dyDescent="0.3">
      <c r="O1833" s="13"/>
    </row>
    <row r="1834" spans="15:15" x14ac:dyDescent="0.3">
      <c r="O1834" s="13"/>
    </row>
    <row r="1835" spans="15:15" x14ac:dyDescent="0.3">
      <c r="O1835" s="13"/>
    </row>
    <row r="1836" spans="15:15" x14ac:dyDescent="0.3">
      <c r="O1836" s="13"/>
    </row>
    <row r="1837" spans="15:15" x14ac:dyDescent="0.3">
      <c r="O1837" s="13"/>
    </row>
    <row r="1838" spans="15:15" x14ac:dyDescent="0.3">
      <c r="O1838" s="13"/>
    </row>
    <row r="1839" spans="15:15" x14ac:dyDescent="0.3">
      <c r="O1839" s="13"/>
    </row>
    <row r="1840" spans="15:15" x14ac:dyDescent="0.3">
      <c r="O1840" s="13"/>
    </row>
    <row r="1841" spans="15:15" x14ac:dyDescent="0.3">
      <c r="O1841" s="13"/>
    </row>
    <row r="1842" spans="15:15" x14ac:dyDescent="0.3">
      <c r="O1842" s="13"/>
    </row>
    <row r="1843" spans="15:15" x14ac:dyDescent="0.3">
      <c r="O1843" s="13"/>
    </row>
    <row r="1844" spans="15:15" x14ac:dyDescent="0.3">
      <c r="O1844" s="13"/>
    </row>
    <row r="1845" spans="15:15" x14ac:dyDescent="0.3">
      <c r="O1845" s="13"/>
    </row>
    <row r="1846" spans="15:15" x14ac:dyDescent="0.3">
      <c r="O1846" s="13"/>
    </row>
    <row r="1847" spans="15:15" x14ac:dyDescent="0.3">
      <c r="O1847" s="13"/>
    </row>
    <row r="1848" spans="15:15" x14ac:dyDescent="0.3">
      <c r="O1848" s="13"/>
    </row>
    <row r="1849" spans="15:15" x14ac:dyDescent="0.3">
      <c r="O1849" s="13"/>
    </row>
    <row r="1850" spans="15:15" x14ac:dyDescent="0.3">
      <c r="O1850" s="13"/>
    </row>
    <row r="1851" spans="15:15" x14ac:dyDescent="0.3">
      <c r="O1851" s="13"/>
    </row>
    <row r="1852" spans="15:15" x14ac:dyDescent="0.3">
      <c r="O1852" s="13"/>
    </row>
    <row r="1853" spans="15:15" x14ac:dyDescent="0.3">
      <c r="O1853" s="13"/>
    </row>
    <row r="1854" spans="15:15" x14ac:dyDescent="0.3">
      <c r="O1854" s="13"/>
    </row>
    <row r="1855" spans="15:15" x14ac:dyDescent="0.3">
      <c r="O1855" s="13"/>
    </row>
    <row r="1856" spans="15:15" x14ac:dyDescent="0.3">
      <c r="O1856" s="13"/>
    </row>
    <row r="1857" spans="15:15" x14ac:dyDescent="0.3">
      <c r="O1857" s="13"/>
    </row>
    <row r="1858" spans="15:15" x14ac:dyDescent="0.3">
      <c r="O1858" s="13"/>
    </row>
    <row r="1859" spans="15:15" x14ac:dyDescent="0.3">
      <c r="O1859" s="13"/>
    </row>
    <row r="1860" spans="15:15" x14ac:dyDescent="0.3">
      <c r="O1860" s="13"/>
    </row>
    <row r="1861" spans="15:15" x14ac:dyDescent="0.3">
      <c r="O1861" s="13"/>
    </row>
    <row r="1862" spans="15:15" x14ac:dyDescent="0.3">
      <c r="O1862" s="13"/>
    </row>
    <row r="1863" spans="15:15" x14ac:dyDescent="0.3">
      <c r="O1863" s="13"/>
    </row>
    <row r="1864" spans="15:15" x14ac:dyDescent="0.3">
      <c r="O1864" s="13"/>
    </row>
    <row r="1865" spans="15:15" x14ac:dyDescent="0.3">
      <c r="O1865" s="13"/>
    </row>
    <row r="1866" spans="15:15" x14ac:dyDescent="0.3">
      <c r="O1866" s="13"/>
    </row>
    <row r="1867" spans="15:15" x14ac:dyDescent="0.3">
      <c r="O1867" s="13"/>
    </row>
    <row r="1868" spans="15:15" x14ac:dyDescent="0.3">
      <c r="O1868" s="13"/>
    </row>
    <row r="1869" spans="15:15" x14ac:dyDescent="0.3">
      <c r="O1869" s="13"/>
    </row>
    <row r="1870" spans="15:15" x14ac:dyDescent="0.3">
      <c r="O1870" s="13"/>
    </row>
    <row r="1871" spans="15:15" x14ac:dyDescent="0.3">
      <c r="O1871" s="13"/>
    </row>
    <row r="1872" spans="15:15" x14ac:dyDescent="0.3">
      <c r="O1872" s="13"/>
    </row>
    <row r="1873" spans="15:15" x14ac:dyDescent="0.3">
      <c r="O1873" s="13"/>
    </row>
    <row r="1874" spans="15:15" x14ac:dyDescent="0.3">
      <c r="O1874" s="13"/>
    </row>
    <row r="1875" spans="15:15" x14ac:dyDescent="0.3">
      <c r="O1875" s="13"/>
    </row>
    <row r="1876" spans="15:15" x14ac:dyDescent="0.3">
      <c r="O1876" s="13"/>
    </row>
    <row r="1877" spans="15:15" x14ac:dyDescent="0.3">
      <c r="O1877" s="13"/>
    </row>
    <row r="1878" spans="15:15" x14ac:dyDescent="0.3">
      <c r="O1878" s="13"/>
    </row>
    <row r="1879" spans="15:15" x14ac:dyDescent="0.3">
      <c r="O1879" s="13"/>
    </row>
    <row r="1880" spans="15:15" x14ac:dyDescent="0.3">
      <c r="O1880" s="13"/>
    </row>
    <row r="1881" spans="15:15" x14ac:dyDescent="0.3">
      <c r="O1881" s="13"/>
    </row>
    <row r="1882" spans="15:15" x14ac:dyDescent="0.3">
      <c r="O1882" s="13"/>
    </row>
    <row r="1883" spans="15:15" x14ac:dyDescent="0.3">
      <c r="O1883" s="13"/>
    </row>
    <row r="1884" spans="15:15" x14ac:dyDescent="0.3">
      <c r="O1884" s="13"/>
    </row>
    <row r="1885" spans="15:15" x14ac:dyDescent="0.3">
      <c r="O1885" s="13"/>
    </row>
    <row r="1886" spans="15:15" x14ac:dyDescent="0.3">
      <c r="O1886" s="13"/>
    </row>
    <row r="1887" spans="15:15" x14ac:dyDescent="0.3">
      <c r="O1887" s="13"/>
    </row>
    <row r="1888" spans="15:15" x14ac:dyDescent="0.3">
      <c r="O1888" s="13"/>
    </row>
    <row r="1889" spans="15:15" x14ac:dyDescent="0.3">
      <c r="O1889" s="13"/>
    </row>
    <row r="1890" spans="15:15" x14ac:dyDescent="0.3">
      <c r="O1890" s="13"/>
    </row>
    <row r="1891" spans="15:15" x14ac:dyDescent="0.3">
      <c r="O1891" s="13"/>
    </row>
    <row r="1892" spans="15:15" x14ac:dyDescent="0.3">
      <c r="O1892" s="13"/>
    </row>
    <row r="1893" spans="15:15" x14ac:dyDescent="0.3">
      <c r="O1893" s="13"/>
    </row>
    <row r="1894" spans="15:15" x14ac:dyDescent="0.3">
      <c r="O1894" s="13"/>
    </row>
    <row r="1895" spans="15:15" x14ac:dyDescent="0.3">
      <c r="O1895" s="13"/>
    </row>
    <row r="1896" spans="15:15" x14ac:dyDescent="0.3">
      <c r="O1896" s="13"/>
    </row>
    <row r="1897" spans="15:15" x14ac:dyDescent="0.3">
      <c r="O1897" s="13"/>
    </row>
    <row r="1898" spans="15:15" x14ac:dyDescent="0.3">
      <c r="O1898" s="13"/>
    </row>
    <row r="1899" spans="15:15" x14ac:dyDescent="0.3">
      <c r="O1899" s="13"/>
    </row>
    <row r="1900" spans="15:15" x14ac:dyDescent="0.3">
      <c r="O1900" s="13"/>
    </row>
    <row r="1901" spans="15:15" x14ac:dyDescent="0.3">
      <c r="O1901" s="13"/>
    </row>
    <row r="1902" spans="15:15" x14ac:dyDescent="0.3">
      <c r="O1902" s="13"/>
    </row>
    <row r="1903" spans="15:15" x14ac:dyDescent="0.3">
      <c r="O1903" s="13"/>
    </row>
    <row r="1904" spans="15:15" x14ac:dyDescent="0.3">
      <c r="O1904" s="13"/>
    </row>
    <row r="1905" spans="15:15" x14ac:dyDescent="0.3">
      <c r="O1905" s="13"/>
    </row>
    <row r="1906" spans="15:15" x14ac:dyDescent="0.3">
      <c r="O1906" s="13"/>
    </row>
    <row r="1907" spans="15:15" x14ac:dyDescent="0.3">
      <c r="O1907" s="13"/>
    </row>
    <row r="1908" spans="15:15" x14ac:dyDescent="0.3">
      <c r="O1908" s="13"/>
    </row>
    <row r="1909" spans="15:15" x14ac:dyDescent="0.3">
      <c r="O1909" s="13"/>
    </row>
    <row r="1910" spans="15:15" x14ac:dyDescent="0.3">
      <c r="O1910" s="13"/>
    </row>
    <row r="1911" spans="15:15" x14ac:dyDescent="0.3">
      <c r="O1911" s="13"/>
    </row>
    <row r="1912" spans="15:15" x14ac:dyDescent="0.3">
      <c r="O1912" s="13"/>
    </row>
    <row r="1913" spans="15:15" x14ac:dyDescent="0.3">
      <c r="O1913" s="13"/>
    </row>
    <row r="1914" spans="15:15" x14ac:dyDescent="0.3">
      <c r="O1914" s="13"/>
    </row>
    <row r="1915" spans="15:15" x14ac:dyDescent="0.3">
      <c r="O1915" s="13"/>
    </row>
    <row r="1916" spans="15:15" x14ac:dyDescent="0.3">
      <c r="O1916" s="13"/>
    </row>
    <row r="1917" spans="15:15" x14ac:dyDescent="0.3">
      <c r="O1917" s="13"/>
    </row>
    <row r="1918" spans="15:15" x14ac:dyDescent="0.3">
      <c r="O1918" s="13"/>
    </row>
    <row r="1919" spans="15:15" x14ac:dyDescent="0.3">
      <c r="O1919" s="13"/>
    </row>
    <row r="1920" spans="15:15" x14ac:dyDescent="0.3">
      <c r="O1920" s="13"/>
    </row>
    <row r="1921" spans="15:15" x14ac:dyDescent="0.3">
      <c r="O1921" s="13"/>
    </row>
    <row r="1922" spans="15:15" x14ac:dyDescent="0.3">
      <c r="O1922" s="13"/>
    </row>
    <row r="1923" spans="15:15" x14ac:dyDescent="0.3">
      <c r="O1923" s="13"/>
    </row>
    <row r="1924" spans="15:15" x14ac:dyDescent="0.3">
      <c r="O1924" s="13"/>
    </row>
    <row r="1925" spans="15:15" x14ac:dyDescent="0.3">
      <c r="O1925" s="13"/>
    </row>
    <row r="1926" spans="15:15" x14ac:dyDescent="0.3">
      <c r="O1926" s="13"/>
    </row>
    <row r="1927" spans="15:15" x14ac:dyDescent="0.3">
      <c r="O1927" s="13"/>
    </row>
    <row r="1928" spans="15:15" x14ac:dyDescent="0.3">
      <c r="O1928" s="13"/>
    </row>
    <row r="1929" spans="15:15" x14ac:dyDescent="0.3">
      <c r="O1929" s="13"/>
    </row>
    <row r="1930" spans="15:15" x14ac:dyDescent="0.3">
      <c r="O1930" s="13"/>
    </row>
    <row r="1931" spans="15:15" x14ac:dyDescent="0.3">
      <c r="O1931" s="13"/>
    </row>
    <row r="1932" spans="15:15" x14ac:dyDescent="0.3">
      <c r="O1932" s="13"/>
    </row>
    <row r="1933" spans="15:15" x14ac:dyDescent="0.3">
      <c r="O1933" s="13"/>
    </row>
    <row r="1934" spans="15:15" x14ac:dyDescent="0.3">
      <c r="O1934" s="13"/>
    </row>
    <row r="1935" spans="15:15" x14ac:dyDescent="0.3">
      <c r="O1935" s="13"/>
    </row>
    <row r="1936" spans="15:15" x14ac:dyDescent="0.3">
      <c r="O1936" s="13"/>
    </row>
    <row r="1937" spans="15:15" x14ac:dyDescent="0.3">
      <c r="O1937" s="13"/>
    </row>
    <row r="1938" spans="15:15" x14ac:dyDescent="0.3">
      <c r="O1938" s="13"/>
    </row>
    <row r="1939" spans="15:15" x14ac:dyDescent="0.3">
      <c r="O1939" s="13"/>
    </row>
    <row r="1940" spans="15:15" x14ac:dyDescent="0.3">
      <c r="O1940" s="13"/>
    </row>
    <row r="1941" spans="15:15" x14ac:dyDescent="0.3">
      <c r="O1941" s="13"/>
    </row>
    <row r="1942" spans="15:15" x14ac:dyDescent="0.3">
      <c r="O1942" s="13"/>
    </row>
    <row r="1943" spans="15:15" x14ac:dyDescent="0.3">
      <c r="O1943" s="13"/>
    </row>
    <row r="1944" spans="15:15" x14ac:dyDescent="0.3">
      <c r="O1944" s="13"/>
    </row>
    <row r="1945" spans="15:15" x14ac:dyDescent="0.3">
      <c r="O1945" s="13"/>
    </row>
    <row r="1946" spans="15:15" x14ac:dyDescent="0.3">
      <c r="O1946" s="13"/>
    </row>
    <row r="1947" spans="15:15" x14ac:dyDescent="0.3">
      <c r="O1947" s="13"/>
    </row>
    <row r="1948" spans="15:15" x14ac:dyDescent="0.3">
      <c r="O1948" s="13"/>
    </row>
    <row r="1949" spans="15:15" x14ac:dyDescent="0.3">
      <c r="O1949" s="13"/>
    </row>
    <row r="1950" spans="15:15" x14ac:dyDescent="0.3">
      <c r="O1950" s="13"/>
    </row>
    <row r="1951" spans="15:15" x14ac:dyDescent="0.3">
      <c r="O1951" s="13"/>
    </row>
    <row r="1952" spans="15:15" x14ac:dyDescent="0.3">
      <c r="O1952" s="13"/>
    </row>
    <row r="1953" spans="15:15" x14ac:dyDescent="0.3">
      <c r="O1953" s="13"/>
    </row>
    <row r="1954" spans="15:15" x14ac:dyDescent="0.3">
      <c r="O1954" s="13"/>
    </row>
    <row r="1955" spans="15:15" x14ac:dyDescent="0.3">
      <c r="O1955" s="13"/>
    </row>
    <row r="1956" spans="15:15" x14ac:dyDescent="0.3">
      <c r="O1956" s="13"/>
    </row>
    <row r="1957" spans="15:15" x14ac:dyDescent="0.3">
      <c r="O1957" s="13"/>
    </row>
    <row r="1958" spans="15:15" x14ac:dyDescent="0.3">
      <c r="O1958" s="13"/>
    </row>
    <row r="1959" spans="15:15" x14ac:dyDescent="0.3">
      <c r="O1959" s="13"/>
    </row>
    <row r="1960" spans="15:15" x14ac:dyDescent="0.3">
      <c r="O1960" s="13"/>
    </row>
    <row r="1961" spans="15:15" x14ac:dyDescent="0.3">
      <c r="O1961" s="13"/>
    </row>
    <row r="1962" spans="15:15" x14ac:dyDescent="0.3">
      <c r="O1962" s="13"/>
    </row>
    <row r="1963" spans="15:15" x14ac:dyDescent="0.3">
      <c r="O1963" s="13"/>
    </row>
    <row r="1964" spans="15:15" x14ac:dyDescent="0.3">
      <c r="O1964" s="13"/>
    </row>
    <row r="1965" spans="15:15" x14ac:dyDescent="0.3">
      <c r="O1965" s="13"/>
    </row>
    <row r="1966" spans="15:15" x14ac:dyDescent="0.3">
      <c r="O1966" s="13"/>
    </row>
    <row r="1967" spans="15:15" x14ac:dyDescent="0.3">
      <c r="O1967" s="13"/>
    </row>
    <row r="1968" spans="15:15" x14ac:dyDescent="0.3">
      <c r="O1968" s="13"/>
    </row>
    <row r="1969" spans="15:15" x14ac:dyDescent="0.3">
      <c r="O1969" s="13"/>
    </row>
    <row r="1970" spans="15:15" x14ac:dyDescent="0.3">
      <c r="O1970" s="13"/>
    </row>
    <row r="1971" spans="15:15" x14ac:dyDescent="0.3">
      <c r="O1971" s="13"/>
    </row>
    <row r="1972" spans="15:15" x14ac:dyDescent="0.3">
      <c r="O1972" s="13"/>
    </row>
    <row r="1973" spans="15:15" x14ac:dyDescent="0.3">
      <c r="O1973" s="13"/>
    </row>
    <row r="1974" spans="15:15" x14ac:dyDescent="0.3">
      <c r="O1974" s="13"/>
    </row>
    <row r="1975" spans="15:15" x14ac:dyDescent="0.3">
      <c r="O1975" s="13"/>
    </row>
    <row r="1976" spans="15:15" x14ac:dyDescent="0.3">
      <c r="O1976" s="13"/>
    </row>
    <row r="1977" spans="15:15" x14ac:dyDescent="0.3">
      <c r="O1977" s="13"/>
    </row>
    <row r="1978" spans="15:15" x14ac:dyDescent="0.3">
      <c r="O1978" s="13"/>
    </row>
    <row r="1979" spans="15:15" x14ac:dyDescent="0.3">
      <c r="O1979" s="13"/>
    </row>
    <row r="1980" spans="15:15" x14ac:dyDescent="0.3">
      <c r="O1980" s="13"/>
    </row>
    <row r="1981" spans="15:15" x14ac:dyDescent="0.3">
      <c r="O1981" s="13"/>
    </row>
    <row r="1982" spans="15:15" x14ac:dyDescent="0.3">
      <c r="O1982" s="13"/>
    </row>
    <row r="1983" spans="15:15" x14ac:dyDescent="0.3">
      <c r="O1983" s="13"/>
    </row>
    <row r="1984" spans="15:15" x14ac:dyDescent="0.3">
      <c r="O1984" s="13"/>
    </row>
    <row r="1985" spans="15:15" x14ac:dyDescent="0.3">
      <c r="O1985" s="13"/>
    </row>
    <row r="1986" spans="15:15" x14ac:dyDescent="0.3">
      <c r="O1986" s="13"/>
    </row>
    <row r="1987" spans="15:15" x14ac:dyDescent="0.3">
      <c r="O1987" s="13"/>
    </row>
    <row r="1988" spans="15:15" x14ac:dyDescent="0.3">
      <c r="O1988" s="13"/>
    </row>
    <row r="1989" spans="15:15" x14ac:dyDescent="0.3">
      <c r="O1989" s="13"/>
    </row>
    <row r="1990" spans="15:15" x14ac:dyDescent="0.3">
      <c r="O1990" s="13"/>
    </row>
    <row r="1991" spans="15:15" x14ac:dyDescent="0.3">
      <c r="O1991" s="13"/>
    </row>
    <row r="1992" spans="15:15" x14ac:dyDescent="0.3">
      <c r="O1992" s="13"/>
    </row>
    <row r="1993" spans="15:15" x14ac:dyDescent="0.3">
      <c r="O1993" s="13"/>
    </row>
    <row r="1994" spans="15:15" x14ac:dyDescent="0.3">
      <c r="O1994" s="13"/>
    </row>
    <row r="1995" spans="15:15" x14ac:dyDescent="0.3">
      <c r="O1995" s="13"/>
    </row>
    <row r="1996" spans="15:15" x14ac:dyDescent="0.3">
      <c r="O1996" s="13"/>
    </row>
    <row r="1997" spans="15:15" x14ac:dyDescent="0.3">
      <c r="O1997" s="13"/>
    </row>
    <row r="1998" spans="15:15" x14ac:dyDescent="0.3">
      <c r="O1998" s="13"/>
    </row>
    <row r="1999" spans="15:15" x14ac:dyDescent="0.3">
      <c r="O1999" s="13"/>
    </row>
    <row r="2000" spans="15:15" x14ac:dyDescent="0.3">
      <c r="O2000" s="13"/>
    </row>
    <row r="2001" spans="15:15" x14ac:dyDescent="0.3">
      <c r="O2001" s="13"/>
    </row>
    <row r="2002" spans="15:15" x14ac:dyDescent="0.3">
      <c r="O2002" s="13"/>
    </row>
    <row r="2003" spans="15:15" x14ac:dyDescent="0.3">
      <c r="O2003" s="13"/>
    </row>
    <row r="2004" spans="15:15" x14ac:dyDescent="0.3">
      <c r="O2004" s="13"/>
    </row>
    <row r="2005" spans="15:15" x14ac:dyDescent="0.3">
      <c r="O2005" s="13"/>
    </row>
    <row r="2006" spans="15:15" x14ac:dyDescent="0.3">
      <c r="O2006" s="13"/>
    </row>
    <row r="2007" spans="15:15" x14ac:dyDescent="0.3">
      <c r="O2007" s="13"/>
    </row>
    <row r="2008" spans="15:15" x14ac:dyDescent="0.3">
      <c r="O2008" s="13"/>
    </row>
    <row r="2009" spans="15:15" x14ac:dyDescent="0.3">
      <c r="O2009" s="13"/>
    </row>
    <row r="2010" spans="15:15" x14ac:dyDescent="0.3">
      <c r="O2010" s="13"/>
    </row>
    <row r="2011" spans="15:15" x14ac:dyDescent="0.3">
      <c r="O2011" s="13"/>
    </row>
    <row r="2012" spans="15:15" x14ac:dyDescent="0.3">
      <c r="O2012" s="13"/>
    </row>
    <row r="2013" spans="15:15" x14ac:dyDescent="0.3">
      <c r="O2013" s="13"/>
    </row>
    <row r="2014" spans="15:15" x14ac:dyDescent="0.3">
      <c r="O2014" s="13"/>
    </row>
    <row r="2015" spans="15:15" x14ac:dyDescent="0.3">
      <c r="O2015" s="13"/>
    </row>
    <row r="2016" spans="15:15" x14ac:dyDescent="0.3">
      <c r="O2016" s="13"/>
    </row>
    <row r="2017" spans="15:15" x14ac:dyDescent="0.3">
      <c r="O2017" s="13"/>
    </row>
    <row r="2018" spans="15:15" x14ac:dyDescent="0.3">
      <c r="O2018" s="13"/>
    </row>
    <row r="2019" spans="15:15" x14ac:dyDescent="0.3">
      <c r="O2019" s="13"/>
    </row>
    <row r="2020" spans="15:15" x14ac:dyDescent="0.3">
      <c r="O2020" s="13"/>
    </row>
    <row r="2021" spans="15:15" x14ac:dyDescent="0.3">
      <c r="O2021" s="13"/>
    </row>
    <row r="2022" spans="15:15" x14ac:dyDescent="0.3">
      <c r="O2022" s="13"/>
    </row>
    <row r="2023" spans="15:15" x14ac:dyDescent="0.3">
      <c r="O2023" s="13"/>
    </row>
    <row r="2024" spans="15:15" x14ac:dyDescent="0.3">
      <c r="O2024" s="13"/>
    </row>
    <row r="2025" spans="15:15" x14ac:dyDescent="0.3">
      <c r="O2025" s="13"/>
    </row>
    <row r="2026" spans="15:15" x14ac:dyDescent="0.3">
      <c r="O2026" s="13"/>
    </row>
    <row r="2027" spans="15:15" x14ac:dyDescent="0.3">
      <c r="O2027" s="13"/>
    </row>
    <row r="2028" spans="15:15" x14ac:dyDescent="0.3">
      <c r="O2028" s="13"/>
    </row>
    <row r="2029" spans="15:15" x14ac:dyDescent="0.3">
      <c r="O2029" s="13"/>
    </row>
    <row r="2030" spans="15:15" x14ac:dyDescent="0.3">
      <c r="O2030" s="13"/>
    </row>
    <row r="2031" spans="15:15" x14ac:dyDescent="0.3">
      <c r="O2031" s="13"/>
    </row>
    <row r="2032" spans="15:15" x14ac:dyDescent="0.3">
      <c r="O2032" s="13"/>
    </row>
    <row r="2033" spans="15:15" x14ac:dyDescent="0.3">
      <c r="O2033" s="13"/>
    </row>
    <row r="2034" spans="15:15" x14ac:dyDescent="0.3">
      <c r="O2034" s="13"/>
    </row>
    <row r="2035" spans="15:15" x14ac:dyDescent="0.3">
      <c r="O2035" s="13"/>
    </row>
    <row r="2036" spans="15:15" x14ac:dyDescent="0.3">
      <c r="O2036" s="13"/>
    </row>
    <row r="2037" spans="15:15" x14ac:dyDescent="0.3">
      <c r="O2037" s="13"/>
    </row>
    <row r="2038" spans="15:15" x14ac:dyDescent="0.3">
      <c r="O2038" s="13"/>
    </row>
    <row r="2039" spans="15:15" x14ac:dyDescent="0.3">
      <c r="O2039" s="13"/>
    </row>
    <row r="2040" spans="15:15" x14ac:dyDescent="0.3">
      <c r="O2040" s="13"/>
    </row>
    <row r="2041" spans="15:15" x14ac:dyDescent="0.3">
      <c r="O2041" s="13"/>
    </row>
    <row r="2042" spans="15:15" x14ac:dyDescent="0.3">
      <c r="O2042" s="13"/>
    </row>
    <row r="2043" spans="15:15" x14ac:dyDescent="0.3">
      <c r="O2043" s="13"/>
    </row>
    <row r="2044" spans="15:15" x14ac:dyDescent="0.3">
      <c r="O2044" s="13"/>
    </row>
    <row r="2045" spans="15:15" x14ac:dyDescent="0.3">
      <c r="O2045" s="13"/>
    </row>
    <row r="2046" spans="15:15" x14ac:dyDescent="0.3">
      <c r="O2046" s="13"/>
    </row>
    <row r="2047" spans="15:15" x14ac:dyDescent="0.3">
      <c r="O2047" s="13"/>
    </row>
    <row r="2048" spans="15:15" x14ac:dyDescent="0.3">
      <c r="O2048" s="13"/>
    </row>
    <row r="2049" spans="15:15" x14ac:dyDescent="0.3">
      <c r="O2049" s="13"/>
    </row>
    <row r="2050" spans="15:15" x14ac:dyDescent="0.3">
      <c r="O2050" s="13"/>
    </row>
    <row r="2051" spans="15:15" x14ac:dyDescent="0.3">
      <c r="O2051" s="13"/>
    </row>
    <row r="2052" spans="15:15" x14ac:dyDescent="0.3">
      <c r="O2052" s="13"/>
    </row>
    <row r="2053" spans="15:15" x14ac:dyDescent="0.3">
      <c r="O2053" s="13"/>
    </row>
    <row r="2054" spans="15:15" x14ac:dyDescent="0.3">
      <c r="O2054" s="13"/>
    </row>
    <row r="2055" spans="15:15" x14ac:dyDescent="0.3">
      <c r="O2055" s="13"/>
    </row>
    <row r="2056" spans="15:15" x14ac:dyDescent="0.3">
      <c r="O2056" s="13"/>
    </row>
    <row r="2057" spans="15:15" x14ac:dyDescent="0.3">
      <c r="O2057" s="13"/>
    </row>
    <row r="2058" spans="15:15" x14ac:dyDescent="0.3">
      <c r="O2058" s="13"/>
    </row>
    <row r="2059" spans="15:15" x14ac:dyDescent="0.3">
      <c r="O2059" s="13"/>
    </row>
    <row r="2060" spans="15:15" x14ac:dyDescent="0.3">
      <c r="O2060" s="13"/>
    </row>
    <row r="2061" spans="15:15" x14ac:dyDescent="0.3">
      <c r="O2061" s="13"/>
    </row>
    <row r="2062" spans="15:15" x14ac:dyDescent="0.3">
      <c r="O2062" s="13"/>
    </row>
    <row r="2063" spans="15:15" x14ac:dyDescent="0.3">
      <c r="O2063" s="13"/>
    </row>
    <row r="2064" spans="15:15" x14ac:dyDescent="0.3">
      <c r="O2064" s="13"/>
    </row>
    <row r="2065" spans="15:15" x14ac:dyDescent="0.3">
      <c r="O2065" s="13"/>
    </row>
    <row r="2066" spans="15:15" x14ac:dyDescent="0.3">
      <c r="O2066" s="13"/>
    </row>
    <row r="2067" spans="15:15" x14ac:dyDescent="0.3">
      <c r="O2067" s="13"/>
    </row>
    <row r="2068" spans="15:15" x14ac:dyDescent="0.3">
      <c r="O2068" s="13"/>
    </row>
    <row r="2069" spans="15:15" x14ac:dyDescent="0.3">
      <c r="O2069" s="13"/>
    </row>
    <row r="2070" spans="15:15" x14ac:dyDescent="0.3">
      <c r="O2070" s="13"/>
    </row>
    <row r="2071" spans="15:15" x14ac:dyDescent="0.3">
      <c r="O2071" s="13"/>
    </row>
    <row r="2072" spans="15:15" x14ac:dyDescent="0.3">
      <c r="O2072" s="13"/>
    </row>
    <row r="2073" spans="15:15" x14ac:dyDescent="0.3">
      <c r="O2073" s="13"/>
    </row>
    <row r="2074" spans="15:15" x14ac:dyDescent="0.3">
      <c r="O2074" s="13"/>
    </row>
    <row r="2075" spans="15:15" x14ac:dyDescent="0.3">
      <c r="O2075" s="13"/>
    </row>
    <row r="2076" spans="15:15" x14ac:dyDescent="0.3">
      <c r="O2076" s="13"/>
    </row>
    <row r="2077" spans="15:15" x14ac:dyDescent="0.3">
      <c r="O2077" s="13"/>
    </row>
    <row r="2078" spans="15:15" x14ac:dyDescent="0.3">
      <c r="O2078" s="13"/>
    </row>
    <row r="2079" spans="15:15" x14ac:dyDescent="0.3">
      <c r="O2079" s="13"/>
    </row>
    <row r="2080" spans="15:15" x14ac:dyDescent="0.3">
      <c r="O2080" s="13"/>
    </row>
    <row r="2081" spans="15:15" x14ac:dyDescent="0.3">
      <c r="O2081" s="13"/>
    </row>
    <row r="2082" spans="15:15" x14ac:dyDescent="0.3">
      <c r="O2082" s="13"/>
    </row>
    <row r="2083" spans="15:15" x14ac:dyDescent="0.3">
      <c r="O2083" s="13"/>
    </row>
    <row r="2084" spans="15:15" x14ac:dyDescent="0.3">
      <c r="O2084" s="13"/>
    </row>
    <row r="2085" spans="15:15" x14ac:dyDescent="0.3">
      <c r="O2085" s="13"/>
    </row>
    <row r="2086" spans="15:15" x14ac:dyDescent="0.3">
      <c r="O2086" s="13"/>
    </row>
    <row r="2087" spans="15:15" x14ac:dyDescent="0.3">
      <c r="O2087" s="13"/>
    </row>
    <row r="2088" spans="15:15" x14ac:dyDescent="0.3">
      <c r="O2088" s="13"/>
    </row>
    <row r="2089" spans="15:15" x14ac:dyDescent="0.3">
      <c r="O2089" s="13"/>
    </row>
    <row r="2090" spans="15:15" x14ac:dyDescent="0.3">
      <c r="O2090" s="13"/>
    </row>
    <row r="2091" spans="15:15" x14ac:dyDescent="0.3">
      <c r="O2091" s="13"/>
    </row>
    <row r="2092" spans="15:15" x14ac:dyDescent="0.3">
      <c r="O2092" s="13"/>
    </row>
    <row r="2093" spans="15:15" x14ac:dyDescent="0.3">
      <c r="O2093" s="13"/>
    </row>
    <row r="2094" spans="15:15" x14ac:dyDescent="0.3">
      <c r="O2094" s="13"/>
    </row>
    <row r="2095" spans="15:15" x14ac:dyDescent="0.3">
      <c r="O2095" s="13"/>
    </row>
    <row r="2096" spans="15:15" x14ac:dyDescent="0.3">
      <c r="O2096" s="13"/>
    </row>
    <row r="2097" spans="15:15" x14ac:dyDescent="0.3">
      <c r="O2097" s="13"/>
    </row>
    <row r="2098" spans="15:15" x14ac:dyDescent="0.3">
      <c r="O2098" s="13"/>
    </row>
    <row r="2099" spans="15:15" x14ac:dyDescent="0.3">
      <c r="O2099" s="13"/>
    </row>
    <row r="2100" spans="15:15" x14ac:dyDescent="0.3">
      <c r="O2100" s="13"/>
    </row>
    <row r="2101" spans="15:15" x14ac:dyDescent="0.3">
      <c r="O2101" s="13"/>
    </row>
    <row r="2102" spans="15:15" x14ac:dyDescent="0.3">
      <c r="O2102" s="13"/>
    </row>
    <row r="2103" spans="15:15" x14ac:dyDescent="0.3">
      <c r="O2103" s="13"/>
    </row>
    <row r="2104" spans="15:15" x14ac:dyDescent="0.3">
      <c r="O2104" s="13"/>
    </row>
    <row r="2105" spans="15:15" x14ac:dyDescent="0.3">
      <c r="O2105" s="13"/>
    </row>
    <row r="2106" spans="15:15" x14ac:dyDescent="0.3">
      <c r="O2106" s="13"/>
    </row>
    <row r="2107" spans="15:15" x14ac:dyDescent="0.3">
      <c r="O2107" s="13"/>
    </row>
    <row r="2108" spans="15:15" x14ac:dyDescent="0.3">
      <c r="O2108" s="13"/>
    </row>
    <row r="2109" spans="15:15" x14ac:dyDescent="0.3">
      <c r="O2109" s="13"/>
    </row>
    <row r="2110" spans="15:15" x14ac:dyDescent="0.3">
      <c r="O2110" s="13"/>
    </row>
    <row r="2111" spans="15:15" x14ac:dyDescent="0.3">
      <c r="O2111" s="13"/>
    </row>
    <row r="2112" spans="15:15" x14ac:dyDescent="0.3">
      <c r="O2112" s="13"/>
    </row>
    <row r="2113" spans="15:15" x14ac:dyDescent="0.3">
      <c r="O2113" s="13"/>
    </row>
    <row r="2114" spans="15:15" x14ac:dyDescent="0.3">
      <c r="O2114" s="13"/>
    </row>
    <row r="2115" spans="15:15" x14ac:dyDescent="0.3">
      <c r="O2115" s="13"/>
    </row>
    <row r="2116" spans="15:15" x14ac:dyDescent="0.3">
      <c r="O2116" s="13"/>
    </row>
    <row r="2117" spans="15:15" x14ac:dyDescent="0.3">
      <c r="O2117" s="13"/>
    </row>
    <row r="2118" spans="15:15" x14ac:dyDescent="0.3">
      <c r="O2118" s="13"/>
    </row>
    <row r="2119" spans="15:15" x14ac:dyDescent="0.3">
      <c r="O2119" s="13"/>
    </row>
    <row r="2120" spans="15:15" x14ac:dyDescent="0.3">
      <c r="O2120" s="13"/>
    </row>
    <row r="2121" spans="15:15" x14ac:dyDescent="0.3">
      <c r="O2121" s="13"/>
    </row>
    <row r="2122" spans="15:15" x14ac:dyDescent="0.3">
      <c r="O2122" s="13"/>
    </row>
    <row r="2123" spans="15:15" x14ac:dyDescent="0.3">
      <c r="O2123" s="13"/>
    </row>
    <row r="2124" spans="15:15" x14ac:dyDescent="0.3">
      <c r="O2124" s="13"/>
    </row>
    <row r="2125" spans="15:15" x14ac:dyDescent="0.3">
      <c r="O2125" s="13"/>
    </row>
    <row r="2126" spans="15:15" x14ac:dyDescent="0.3">
      <c r="O2126" s="13"/>
    </row>
    <row r="2127" spans="15:15" x14ac:dyDescent="0.3">
      <c r="O2127" s="13"/>
    </row>
    <row r="2128" spans="15:15" x14ac:dyDescent="0.3">
      <c r="O2128" s="13"/>
    </row>
    <row r="2129" spans="15:15" x14ac:dyDescent="0.3">
      <c r="O2129" s="13"/>
    </row>
    <row r="2130" spans="15:15" x14ac:dyDescent="0.3">
      <c r="O2130" s="13"/>
    </row>
    <row r="2131" spans="15:15" x14ac:dyDescent="0.3">
      <c r="O2131" s="13"/>
    </row>
    <row r="2132" spans="15:15" x14ac:dyDescent="0.3">
      <c r="O2132" s="13"/>
    </row>
    <row r="2133" spans="15:15" x14ac:dyDescent="0.3">
      <c r="O2133" s="13"/>
    </row>
    <row r="2134" spans="15:15" x14ac:dyDescent="0.3">
      <c r="O2134" s="13"/>
    </row>
    <row r="2135" spans="15:15" x14ac:dyDescent="0.3">
      <c r="O2135" s="13"/>
    </row>
    <row r="2136" spans="15:15" x14ac:dyDescent="0.3">
      <c r="O2136" s="13"/>
    </row>
    <row r="2137" spans="15:15" x14ac:dyDescent="0.3">
      <c r="O2137" s="13"/>
    </row>
    <row r="2138" spans="15:15" x14ac:dyDescent="0.3">
      <c r="O2138" s="13"/>
    </row>
    <row r="2139" spans="15:15" x14ac:dyDescent="0.3">
      <c r="O2139" s="13"/>
    </row>
    <row r="2140" spans="15:15" x14ac:dyDescent="0.3">
      <c r="O2140" s="13"/>
    </row>
    <row r="2141" spans="15:15" x14ac:dyDescent="0.3">
      <c r="O2141" s="13"/>
    </row>
    <row r="2142" spans="15:15" x14ac:dyDescent="0.3">
      <c r="O2142" s="13"/>
    </row>
    <row r="2143" spans="15:15" x14ac:dyDescent="0.3">
      <c r="O2143" s="13"/>
    </row>
    <row r="2144" spans="15:15" x14ac:dyDescent="0.3">
      <c r="O2144" s="13"/>
    </row>
    <row r="2145" spans="15:15" x14ac:dyDescent="0.3">
      <c r="O2145" s="13"/>
    </row>
    <row r="2146" spans="15:15" x14ac:dyDescent="0.3">
      <c r="O2146" s="13"/>
    </row>
    <row r="2147" spans="15:15" x14ac:dyDescent="0.3">
      <c r="O2147" s="13"/>
    </row>
    <row r="2148" spans="15:15" x14ac:dyDescent="0.3">
      <c r="O2148" s="13"/>
    </row>
    <row r="2149" spans="15:15" x14ac:dyDescent="0.3">
      <c r="O2149" s="13"/>
    </row>
    <row r="2150" spans="15:15" x14ac:dyDescent="0.3">
      <c r="O2150" s="13"/>
    </row>
    <row r="2151" spans="15:15" x14ac:dyDescent="0.3">
      <c r="O2151" s="13"/>
    </row>
    <row r="2152" spans="15:15" x14ac:dyDescent="0.3">
      <c r="O2152" s="13"/>
    </row>
    <row r="2153" spans="15:15" x14ac:dyDescent="0.3">
      <c r="O2153" s="13"/>
    </row>
    <row r="2154" spans="15:15" x14ac:dyDescent="0.3">
      <c r="O2154" s="13"/>
    </row>
    <row r="2155" spans="15:15" x14ac:dyDescent="0.3">
      <c r="O2155" s="13"/>
    </row>
    <row r="2156" spans="15:15" x14ac:dyDescent="0.3">
      <c r="O2156" s="13"/>
    </row>
    <row r="2157" spans="15:15" x14ac:dyDescent="0.3">
      <c r="O2157" s="13"/>
    </row>
    <row r="2158" spans="15:15" x14ac:dyDescent="0.3">
      <c r="O2158" s="13"/>
    </row>
    <row r="2159" spans="15:15" x14ac:dyDescent="0.3">
      <c r="O2159" s="13"/>
    </row>
    <row r="2160" spans="15:15" x14ac:dyDescent="0.3">
      <c r="O2160" s="13"/>
    </row>
    <row r="2161" spans="15:15" x14ac:dyDescent="0.3">
      <c r="O2161" s="13"/>
    </row>
    <row r="2162" spans="15:15" x14ac:dyDescent="0.3">
      <c r="O2162" s="13"/>
    </row>
    <row r="2163" spans="15:15" x14ac:dyDescent="0.3">
      <c r="O2163" s="13"/>
    </row>
    <row r="2164" spans="15:15" x14ac:dyDescent="0.3">
      <c r="O2164" s="13"/>
    </row>
    <row r="2165" spans="15:15" x14ac:dyDescent="0.3">
      <c r="O2165" s="13"/>
    </row>
    <row r="2166" spans="15:15" x14ac:dyDescent="0.3">
      <c r="O2166" s="13"/>
    </row>
    <row r="2167" spans="15:15" x14ac:dyDescent="0.3">
      <c r="O2167" s="13"/>
    </row>
    <row r="2168" spans="15:15" x14ac:dyDescent="0.3">
      <c r="O2168" s="13"/>
    </row>
    <row r="2169" spans="15:15" x14ac:dyDescent="0.3">
      <c r="O2169" s="13"/>
    </row>
    <row r="2170" spans="15:15" x14ac:dyDescent="0.3">
      <c r="O2170" s="13"/>
    </row>
    <row r="2171" spans="15:15" x14ac:dyDescent="0.3">
      <c r="O2171" s="13"/>
    </row>
    <row r="2172" spans="15:15" x14ac:dyDescent="0.3">
      <c r="O2172" s="13"/>
    </row>
    <row r="2173" spans="15:15" x14ac:dyDescent="0.3">
      <c r="O2173" s="13"/>
    </row>
    <row r="2174" spans="15:15" x14ac:dyDescent="0.3">
      <c r="O2174" s="13"/>
    </row>
    <row r="2175" spans="15:15" x14ac:dyDescent="0.3">
      <c r="O2175" s="13"/>
    </row>
    <row r="2176" spans="15:15" x14ac:dyDescent="0.3">
      <c r="O2176" s="13"/>
    </row>
    <row r="2177" spans="15:15" x14ac:dyDescent="0.3">
      <c r="O2177" s="13"/>
    </row>
    <row r="2178" spans="15:15" x14ac:dyDescent="0.3">
      <c r="O2178" s="13"/>
    </row>
    <row r="2179" spans="15:15" x14ac:dyDescent="0.3">
      <c r="O2179" s="13"/>
    </row>
    <row r="2180" spans="15:15" x14ac:dyDescent="0.3">
      <c r="O2180" s="13"/>
    </row>
    <row r="2181" spans="15:15" x14ac:dyDescent="0.3">
      <c r="O2181" s="13"/>
    </row>
    <row r="2182" spans="15:15" x14ac:dyDescent="0.3">
      <c r="O2182" s="13"/>
    </row>
    <row r="2183" spans="15:15" x14ac:dyDescent="0.3">
      <c r="O2183" s="13"/>
    </row>
    <row r="2184" spans="15:15" x14ac:dyDescent="0.3">
      <c r="O2184" s="13"/>
    </row>
    <row r="2185" spans="15:15" x14ac:dyDescent="0.3">
      <c r="O2185" s="13"/>
    </row>
    <row r="2186" spans="15:15" x14ac:dyDescent="0.3">
      <c r="O2186" s="13"/>
    </row>
    <row r="2187" spans="15:15" x14ac:dyDescent="0.3">
      <c r="O2187" s="13"/>
    </row>
    <row r="2188" spans="15:15" x14ac:dyDescent="0.3">
      <c r="O2188" s="13"/>
    </row>
    <row r="2189" spans="15:15" x14ac:dyDescent="0.3">
      <c r="O2189" s="13"/>
    </row>
    <row r="2190" spans="15:15" x14ac:dyDescent="0.3">
      <c r="O2190" s="13"/>
    </row>
    <row r="2191" spans="15:15" x14ac:dyDescent="0.3">
      <c r="O2191" s="13"/>
    </row>
    <row r="2192" spans="15:15" x14ac:dyDescent="0.3">
      <c r="O2192" s="13"/>
    </row>
    <row r="2193" spans="15:15" x14ac:dyDescent="0.3">
      <c r="O2193" s="13"/>
    </row>
    <row r="2194" spans="15:15" x14ac:dyDescent="0.3">
      <c r="O2194" s="13"/>
    </row>
    <row r="2195" spans="15:15" x14ac:dyDescent="0.3">
      <c r="O2195" s="13"/>
    </row>
    <row r="2196" spans="15:15" x14ac:dyDescent="0.3">
      <c r="O2196" s="13"/>
    </row>
    <row r="2197" spans="15:15" x14ac:dyDescent="0.3">
      <c r="O2197" s="13"/>
    </row>
    <row r="2198" spans="15:15" x14ac:dyDescent="0.3">
      <c r="O2198" s="13"/>
    </row>
    <row r="2199" spans="15:15" x14ac:dyDescent="0.3">
      <c r="O2199" s="13"/>
    </row>
    <row r="2200" spans="15:15" x14ac:dyDescent="0.3">
      <c r="O2200" s="13"/>
    </row>
    <row r="2201" spans="15:15" x14ac:dyDescent="0.3">
      <c r="O2201" s="13"/>
    </row>
    <row r="2202" spans="15:15" x14ac:dyDescent="0.3">
      <c r="O2202" s="13"/>
    </row>
    <row r="2203" spans="15:15" x14ac:dyDescent="0.3">
      <c r="O2203" s="13"/>
    </row>
    <row r="2204" spans="15:15" x14ac:dyDescent="0.3">
      <c r="O2204" s="13"/>
    </row>
    <row r="2205" spans="15:15" x14ac:dyDescent="0.3">
      <c r="O2205" s="13"/>
    </row>
    <row r="2206" spans="15:15" x14ac:dyDescent="0.3">
      <c r="O2206" s="13"/>
    </row>
    <row r="2207" spans="15:15" x14ac:dyDescent="0.3">
      <c r="O2207" s="13"/>
    </row>
    <row r="2208" spans="15:15" x14ac:dyDescent="0.3">
      <c r="O2208" s="13"/>
    </row>
    <row r="2209" spans="15:15" x14ac:dyDescent="0.3">
      <c r="O2209" s="13"/>
    </row>
    <row r="2210" spans="15:15" x14ac:dyDescent="0.3">
      <c r="O2210" s="13"/>
    </row>
    <row r="2211" spans="15:15" x14ac:dyDescent="0.3">
      <c r="O2211" s="13"/>
    </row>
    <row r="2212" spans="15:15" x14ac:dyDescent="0.3">
      <c r="O2212" s="13"/>
    </row>
    <row r="2213" spans="15:15" x14ac:dyDescent="0.3">
      <c r="O2213" s="13"/>
    </row>
    <row r="2214" spans="15:15" x14ac:dyDescent="0.3">
      <c r="O2214" s="13"/>
    </row>
    <row r="2215" spans="15:15" x14ac:dyDescent="0.3">
      <c r="O2215" s="13"/>
    </row>
    <row r="2216" spans="15:15" x14ac:dyDescent="0.3">
      <c r="O2216" s="13"/>
    </row>
    <row r="2217" spans="15:15" x14ac:dyDescent="0.3">
      <c r="O2217" s="13"/>
    </row>
    <row r="2218" spans="15:15" x14ac:dyDescent="0.3">
      <c r="O2218" s="13"/>
    </row>
    <row r="2219" spans="15:15" x14ac:dyDescent="0.3">
      <c r="O2219" s="13"/>
    </row>
    <row r="2220" spans="15:15" x14ac:dyDescent="0.3">
      <c r="O2220" s="13"/>
    </row>
    <row r="2221" spans="15:15" x14ac:dyDescent="0.3">
      <c r="O2221" s="13"/>
    </row>
    <row r="2222" spans="15:15" x14ac:dyDescent="0.3">
      <c r="O2222" s="13"/>
    </row>
    <row r="2223" spans="15:15" x14ac:dyDescent="0.3">
      <c r="O2223" s="13"/>
    </row>
    <row r="2224" spans="15:15" x14ac:dyDescent="0.3">
      <c r="O2224" s="13"/>
    </row>
    <row r="2225" spans="15:15" x14ac:dyDescent="0.3">
      <c r="O2225" s="13"/>
    </row>
    <row r="2226" spans="15:15" x14ac:dyDescent="0.3">
      <c r="O2226" s="13"/>
    </row>
    <row r="2227" spans="15:15" x14ac:dyDescent="0.3">
      <c r="O2227" s="13"/>
    </row>
    <row r="2228" spans="15:15" x14ac:dyDescent="0.3">
      <c r="O2228" s="13"/>
    </row>
    <row r="2229" spans="15:15" x14ac:dyDescent="0.3">
      <c r="O2229" s="13"/>
    </row>
    <row r="2230" spans="15:15" x14ac:dyDescent="0.3">
      <c r="O2230" s="13"/>
    </row>
    <row r="2231" spans="15:15" x14ac:dyDescent="0.3">
      <c r="O2231" s="13"/>
    </row>
    <row r="2232" spans="15:15" x14ac:dyDescent="0.3">
      <c r="O2232" s="13"/>
    </row>
    <row r="2233" spans="15:15" x14ac:dyDescent="0.3">
      <c r="O2233" s="13"/>
    </row>
    <row r="2234" spans="15:15" x14ac:dyDescent="0.3">
      <c r="O2234" s="13"/>
    </row>
    <row r="2235" spans="15:15" x14ac:dyDescent="0.3">
      <c r="O2235" s="13"/>
    </row>
    <row r="2236" spans="15:15" x14ac:dyDescent="0.3">
      <c r="O2236" s="13"/>
    </row>
    <row r="2237" spans="15:15" x14ac:dyDescent="0.3">
      <c r="O2237" s="13"/>
    </row>
    <row r="2238" spans="15:15" x14ac:dyDescent="0.3">
      <c r="O2238" s="13"/>
    </row>
    <row r="2239" spans="15:15" x14ac:dyDescent="0.3">
      <c r="O2239" s="13"/>
    </row>
    <row r="2240" spans="15:15" x14ac:dyDescent="0.3">
      <c r="O2240" s="13"/>
    </row>
    <row r="2241" spans="15:15" x14ac:dyDescent="0.3">
      <c r="O2241" s="13"/>
    </row>
    <row r="2242" spans="15:15" x14ac:dyDescent="0.3">
      <c r="O2242" s="13"/>
    </row>
    <row r="2243" spans="15:15" x14ac:dyDescent="0.3">
      <c r="O2243" s="13"/>
    </row>
    <row r="2244" spans="15:15" x14ac:dyDescent="0.3">
      <c r="O2244" s="13"/>
    </row>
    <row r="2245" spans="15:15" x14ac:dyDescent="0.3">
      <c r="O2245" s="13"/>
    </row>
    <row r="2246" spans="15:15" x14ac:dyDescent="0.3">
      <c r="O2246" s="13"/>
    </row>
    <row r="2247" spans="15:15" x14ac:dyDescent="0.3">
      <c r="O2247" s="13"/>
    </row>
    <row r="2248" spans="15:15" x14ac:dyDescent="0.3">
      <c r="O2248" s="13"/>
    </row>
    <row r="2249" spans="15:15" x14ac:dyDescent="0.3">
      <c r="O2249" s="13"/>
    </row>
    <row r="2250" spans="15:15" x14ac:dyDescent="0.3">
      <c r="O2250" s="13"/>
    </row>
    <row r="2251" spans="15:15" x14ac:dyDescent="0.3">
      <c r="O2251" s="13"/>
    </row>
    <row r="2252" spans="15:15" x14ac:dyDescent="0.3">
      <c r="O2252" s="13"/>
    </row>
    <row r="2253" spans="15:15" x14ac:dyDescent="0.3">
      <c r="O2253" s="13"/>
    </row>
    <row r="2254" spans="15:15" x14ac:dyDescent="0.3">
      <c r="O2254" s="13"/>
    </row>
    <row r="2255" spans="15:15" x14ac:dyDescent="0.3">
      <c r="O2255" s="13"/>
    </row>
    <row r="2256" spans="15:15" x14ac:dyDescent="0.3">
      <c r="O2256" s="13"/>
    </row>
    <row r="2257" spans="15:15" x14ac:dyDescent="0.3">
      <c r="O2257" s="13"/>
    </row>
    <row r="2258" spans="15:15" x14ac:dyDescent="0.3">
      <c r="O2258" s="13"/>
    </row>
    <row r="2259" spans="15:15" x14ac:dyDescent="0.3">
      <c r="O2259" s="13"/>
    </row>
    <row r="2260" spans="15:15" x14ac:dyDescent="0.3">
      <c r="O2260" s="13"/>
    </row>
    <row r="2261" spans="15:15" x14ac:dyDescent="0.3">
      <c r="O2261" s="13"/>
    </row>
    <row r="2262" spans="15:15" x14ac:dyDescent="0.3">
      <c r="O2262" s="13"/>
    </row>
    <row r="2263" spans="15:15" x14ac:dyDescent="0.3">
      <c r="O2263" s="13"/>
    </row>
    <row r="2264" spans="15:15" x14ac:dyDescent="0.3">
      <c r="O2264" s="13"/>
    </row>
    <row r="2265" spans="15:15" x14ac:dyDescent="0.3">
      <c r="O2265" s="13"/>
    </row>
    <row r="2266" spans="15:15" x14ac:dyDescent="0.3">
      <c r="O2266" s="13"/>
    </row>
    <row r="2267" spans="15:15" x14ac:dyDescent="0.3">
      <c r="O2267" s="13"/>
    </row>
    <row r="2268" spans="15:15" x14ac:dyDescent="0.3">
      <c r="O2268" s="13"/>
    </row>
    <row r="2269" spans="15:15" x14ac:dyDescent="0.3">
      <c r="O2269" s="13"/>
    </row>
    <row r="2270" spans="15:15" x14ac:dyDescent="0.3">
      <c r="O2270" s="13"/>
    </row>
    <row r="2271" spans="15:15" x14ac:dyDescent="0.3">
      <c r="O2271" s="13"/>
    </row>
    <row r="2272" spans="15:15" x14ac:dyDescent="0.3">
      <c r="O2272" s="13"/>
    </row>
    <row r="2273" spans="15:15" x14ac:dyDescent="0.3">
      <c r="O2273" s="13"/>
    </row>
    <row r="2274" spans="15:15" x14ac:dyDescent="0.3">
      <c r="O2274" s="13"/>
    </row>
    <row r="2275" spans="15:15" x14ac:dyDescent="0.3">
      <c r="O2275" s="13"/>
    </row>
    <row r="2276" spans="15:15" x14ac:dyDescent="0.3">
      <c r="O2276" s="13"/>
    </row>
    <row r="2277" spans="15:15" x14ac:dyDescent="0.3">
      <c r="O2277" s="13"/>
    </row>
    <row r="2278" spans="15:15" x14ac:dyDescent="0.3">
      <c r="O2278" s="13"/>
    </row>
    <row r="2279" spans="15:15" x14ac:dyDescent="0.3">
      <c r="O2279" s="13"/>
    </row>
    <row r="2280" spans="15:15" x14ac:dyDescent="0.3">
      <c r="O2280" s="13"/>
    </row>
    <row r="2281" spans="15:15" x14ac:dyDescent="0.3">
      <c r="O2281" s="13"/>
    </row>
    <row r="2282" spans="15:15" x14ac:dyDescent="0.3">
      <c r="O2282" s="13"/>
    </row>
    <row r="2283" spans="15:15" x14ac:dyDescent="0.3">
      <c r="O2283" s="13"/>
    </row>
    <row r="2284" spans="15:15" x14ac:dyDescent="0.3">
      <c r="O2284" s="13"/>
    </row>
    <row r="2285" spans="15:15" x14ac:dyDescent="0.3">
      <c r="O2285" s="13"/>
    </row>
    <row r="2286" spans="15:15" x14ac:dyDescent="0.3">
      <c r="O2286" s="13"/>
    </row>
    <row r="2287" spans="15:15" x14ac:dyDescent="0.3">
      <c r="O2287" s="13"/>
    </row>
    <row r="2288" spans="15:15" x14ac:dyDescent="0.3">
      <c r="O2288" s="13"/>
    </row>
    <row r="2289" spans="15:15" x14ac:dyDescent="0.3">
      <c r="O2289" s="13"/>
    </row>
    <row r="2290" spans="15:15" x14ac:dyDescent="0.3">
      <c r="O2290" s="13"/>
    </row>
    <row r="2291" spans="15:15" x14ac:dyDescent="0.3">
      <c r="O2291" s="13"/>
    </row>
    <row r="2292" spans="15:15" x14ac:dyDescent="0.3">
      <c r="O2292" s="13"/>
    </row>
    <row r="2293" spans="15:15" x14ac:dyDescent="0.3">
      <c r="O2293" s="13"/>
    </row>
    <row r="2294" spans="15:15" x14ac:dyDescent="0.3">
      <c r="O2294" s="13"/>
    </row>
    <row r="2295" spans="15:15" x14ac:dyDescent="0.3">
      <c r="O2295" s="13"/>
    </row>
    <row r="2296" spans="15:15" x14ac:dyDescent="0.3">
      <c r="O2296" s="13"/>
    </row>
  </sheetData>
  <sheetProtection selectLockedCells="1"/>
  <phoneticPr fontId="0" type="noConversion"/>
  <pageMargins left="0.78740157499999996" right="0.78740157499999996" top="1.24" bottom="0.984251969" header="0.74" footer="0.4921259845"/>
  <pageSetup paperSize="9" scale="58" orientation="landscape" horizontalDpi="300" verticalDpi="300" r:id="rId1"/>
  <headerFooter alignWithMargins="0">
    <oddHeader>&amp;F</oddHeader>
    <oddFooter>&amp;A</oddFooter>
  </headerFooter>
  <ignoredErrors>
    <ignoredError sqref="H31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9"/>
    <pageSetUpPr fitToPage="1"/>
  </sheetPr>
  <dimension ref="A1:N2295"/>
  <sheetViews>
    <sheetView tabSelected="1" zoomScaleSheetLayoutView="100" workbookViewId="0">
      <selection activeCell="B2" sqref="B2"/>
    </sheetView>
  </sheetViews>
  <sheetFormatPr defaultColWidth="11.44140625" defaultRowHeight="13.2" x14ac:dyDescent="0.3"/>
  <cols>
    <col min="1" max="1" width="42.33203125" style="13" customWidth="1"/>
    <col min="2" max="2" width="14.44140625" style="13" bestFit="1" customWidth="1"/>
    <col min="3" max="3" width="12.88671875" style="13" customWidth="1"/>
    <col min="4" max="4" width="12.6640625" style="13" customWidth="1"/>
    <col min="5" max="5" width="12.44140625" style="13" customWidth="1"/>
    <col min="6" max="7" width="12.5546875" style="13" customWidth="1"/>
    <col min="8" max="8" width="12.88671875" style="13" customWidth="1"/>
    <col min="9" max="9" width="12.5546875" style="13" customWidth="1"/>
    <col min="10" max="10" width="13" style="13" customWidth="1"/>
    <col min="11" max="11" width="12.6640625" style="13" customWidth="1"/>
    <col min="12" max="12" width="12.44140625" style="13" customWidth="1"/>
    <col min="13" max="13" width="12.5546875" style="13" customWidth="1"/>
    <col min="14" max="14" width="13.88671875" style="14" customWidth="1"/>
    <col min="15" max="15" width="13.5546875" style="13" bestFit="1" customWidth="1"/>
    <col min="16" max="16384" width="11.44140625" style="13"/>
  </cols>
  <sheetData>
    <row r="1" spans="1:14" ht="13.8" thickBot="1" x14ac:dyDescent="0.35">
      <c r="A1" s="25" t="s">
        <v>211</v>
      </c>
      <c r="B1" s="422" t="s">
        <v>345</v>
      </c>
      <c r="C1" s="422" t="s">
        <v>346</v>
      </c>
      <c r="D1" s="422" t="s">
        <v>347</v>
      </c>
      <c r="E1" s="422" t="s">
        <v>348</v>
      </c>
      <c r="F1" s="422" t="s">
        <v>349</v>
      </c>
      <c r="G1" s="422" t="s">
        <v>350</v>
      </c>
      <c r="H1" s="422" t="s">
        <v>351</v>
      </c>
      <c r="I1" s="422" t="s">
        <v>352</v>
      </c>
      <c r="J1" s="422" t="s">
        <v>353</v>
      </c>
      <c r="K1" s="422" t="s">
        <v>354</v>
      </c>
      <c r="L1" s="422" t="s">
        <v>355</v>
      </c>
      <c r="M1" s="422" t="s">
        <v>356</v>
      </c>
      <c r="N1" s="422" t="s">
        <v>313</v>
      </c>
    </row>
    <row r="2" spans="1:14" ht="13.8" thickBot="1" x14ac:dyDescent="0.35">
      <c r="A2" s="428" t="s">
        <v>314</v>
      </c>
      <c r="B2" s="416">
        <f>'Trésorerie AN 1'!N33</f>
        <v>-1210.8198204774781</v>
      </c>
      <c r="C2" s="416">
        <f>B32</f>
        <v>47136.724946189184</v>
      </c>
      <c r="D2" s="416">
        <f t="shared" ref="D2:M2" si="0">C32</f>
        <v>48173.26971285585</v>
      </c>
      <c r="E2" s="416">
        <f t="shared" si="0"/>
        <v>35313.746979522519</v>
      </c>
      <c r="F2" s="416">
        <f t="shared" si="0"/>
        <v>30905.291746189185</v>
      </c>
      <c r="G2" s="416">
        <f t="shared" si="0"/>
        <v>31941.836512855851</v>
      </c>
      <c r="H2" s="416">
        <f t="shared" si="0"/>
        <v>28238.313779522516</v>
      </c>
      <c r="I2" s="416">
        <f t="shared" si="0"/>
        <v>23829.858546189185</v>
      </c>
      <c r="J2" s="416">
        <f t="shared" si="0"/>
        <v>19421.403312855851</v>
      </c>
      <c r="K2" s="416">
        <f t="shared" si="0"/>
        <v>16662.880579522516</v>
      </c>
      <c r="L2" s="416">
        <f t="shared" si="0"/>
        <v>17699.425346189182</v>
      </c>
      <c r="M2" s="416">
        <f t="shared" si="0"/>
        <v>18735.970112855848</v>
      </c>
      <c r="N2" s="417">
        <f>SUM(B2:M2)</f>
        <v>316847.90175427019</v>
      </c>
    </row>
    <row r="3" spans="1:14" x14ac:dyDescent="0.3">
      <c r="A3" s="418" t="s">
        <v>315</v>
      </c>
      <c r="B3" s="420"/>
      <c r="C3" s="420"/>
      <c r="D3" s="420"/>
      <c r="E3" s="420"/>
      <c r="F3" s="421"/>
      <c r="G3" s="421"/>
      <c r="H3" s="421"/>
      <c r="I3" s="421"/>
      <c r="J3" s="421"/>
      <c r="K3" s="421"/>
      <c r="L3" s="421"/>
      <c r="M3" s="421"/>
      <c r="N3" s="421">
        <f t="shared" ref="N3:N31" si="1">SUM(B3:M3)</f>
        <v>0</v>
      </c>
    </row>
    <row r="4" spans="1:14" x14ac:dyDescent="0.3">
      <c r="A4" s="18" t="s">
        <v>357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9">
        <f t="shared" si="1"/>
        <v>0</v>
      </c>
    </row>
    <row r="5" spans="1:14" x14ac:dyDescent="0.3">
      <c r="A5" s="18" t="s">
        <v>317</v>
      </c>
      <c r="B5" s="425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9">
        <f t="shared" si="1"/>
        <v>0</v>
      </c>
    </row>
    <row r="6" spans="1:14" x14ac:dyDescent="0.3">
      <c r="A6" s="18" t="s">
        <v>318</v>
      </c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30">
        <f t="shared" si="1"/>
        <v>0</v>
      </c>
    </row>
    <row r="7" spans="1:14" x14ac:dyDescent="0.3">
      <c r="A7" s="18" t="s">
        <v>319</v>
      </c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30">
        <f t="shared" si="1"/>
        <v>0</v>
      </c>
    </row>
    <row r="8" spans="1:14" x14ac:dyDescent="0.3">
      <c r="A8" s="18" t="s">
        <v>320</v>
      </c>
      <c r="B8" s="162">
        <f>Ventes!I39</f>
        <v>60137</v>
      </c>
      <c r="C8" s="162">
        <f>Ventes!J39</f>
        <v>12826</v>
      </c>
      <c r="D8" s="162">
        <f>Ventes!K39</f>
        <v>12826</v>
      </c>
      <c r="E8" s="162">
        <f>Ventes!L39</f>
        <v>7381</v>
      </c>
      <c r="F8" s="162">
        <f>Ventes!M39</f>
        <v>12826</v>
      </c>
      <c r="G8" s="162">
        <f>Ventes!N39</f>
        <v>12826</v>
      </c>
      <c r="H8" s="162">
        <f>Ventes!O39</f>
        <v>7381</v>
      </c>
      <c r="I8" s="162">
        <f>Ventes!P39</f>
        <v>7381</v>
      </c>
      <c r="J8" s="162">
        <f>Ventes!Q39</f>
        <v>12826</v>
      </c>
      <c r="K8" s="162">
        <f>Ventes!R39</f>
        <v>12826</v>
      </c>
      <c r="L8" s="162">
        <f>Ventes!S39</f>
        <v>12826</v>
      </c>
      <c r="M8" s="162">
        <f>Ventes!T39</f>
        <v>7381</v>
      </c>
      <c r="N8" s="162">
        <f t="shared" si="1"/>
        <v>179443</v>
      </c>
    </row>
    <row r="9" spans="1:14" ht="13.8" thickBot="1" x14ac:dyDescent="0.35">
      <c r="A9" s="18" t="s">
        <v>321</v>
      </c>
      <c r="B9" s="162">
        <v>0</v>
      </c>
      <c r="C9" s="162">
        <v>0</v>
      </c>
      <c r="D9" s="162">
        <f>IF('TVA AN 2'!B11&lt;0,-'TVA AN 2'!B11,0)</f>
        <v>0</v>
      </c>
      <c r="E9" s="162">
        <v>0</v>
      </c>
      <c r="F9" s="162">
        <v>0</v>
      </c>
      <c r="G9" s="162">
        <f>IF('TVA AN 2'!C11&lt;0,-'TVA AN 2'!C11,0)</f>
        <v>0</v>
      </c>
      <c r="H9" s="162">
        <v>0</v>
      </c>
      <c r="I9" s="162">
        <v>0</v>
      </c>
      <c r="J9" s="162">
        <f>IF('TVA AN 2'!D11&lt;0,-'TVA AN 2'!D11,0)</f>
        <v>0</v>
      </c>
      <c r="K9" s="162">
        <v>0</v>
      </c>
      <c r="L9" s="162">
        <v>0</v>
      </c>
      <c r="M9" s="162">
        <f>IF('TVA AN 2'!E11&lt;0,-'TVA AN 2'!E11,0)</f>
        <v>0</v>
      </c>
      <c r="N9" s="162">
        <f t="shared" si="1"/>
        <v>0</v>
      </c>
    </row>
    <row r="10" spans="1:14" ht="13.8" thickBot="1" x14ac:dyDescent="0.35">
      <c r="A10" s="415" t="s">
        <v>322</v>
      </c>
      <c r="B10" s="416">
        <f t="shared" ref="B10:M10" si="2">SUM(B4:B9)</f>
        <v>60137</v>
      </c>
      <c r="C10" s="416">
        <f t="shared" si="2"/>
        <v>12826</v>
      </c>
      <c r="D10" s="416">
        <f t="shared" si="2"/>
        <v>12826</v>
      </c>
      <c r="E10" s="416">
        <f t="shared" si="2"/>
        <v>7381</v>
      </c>
      <c r="F10" s="416">
        <f t="shared" si="2"/>
        <v>12826</v>
      </c>
      <c r="G10" s="416">
        <f t="shared" si="2"/>
        <v>12826</v>
      </c>
      <c r="H10" s="416">
        <f t="shared" si="2"/>
        <v>7381</v>
      </c>
      <c r="I10" s="416">
        <f t="shared" si="2"/>
        <v>7381</v>
      </c>
      <c r="J10" s="416">
        <f>SUM(J4:J9)</f>
        <v>12826</v>
      </c>
      <c r="K10" s="416">
        <f t="shared" si="2"/>
        <v>12826</v>
      </c>
      <c r="L10" s="416">
        <f t="shared" si="2"/>
        <v>12826</v>
      </c>
      <c r="M10" s="417">
        <f t="shared" si="2"/>
        <v>7381</v>
      </c>
      <c r="N10" s="417">
        <f t="shared" si="1"/>
        <v>179443</v>
      </c>
    </row>
    <row r="11" spans="1:14" x14ac:dyDescent="0.3">
      <c r="A11" s="18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>
        <f t="shared" si="1"/>
        <v>0</v>
      </c>
    </row>
    <row r="12" spans="1:14" x14ac:dyDescent="0.3">
      <c r="A12" s="418" t="s">
        <v>323</v>
      </c>
      <c r="B12" s="420"/>
      <c r="C12" s="420"/>
      <c r="D12" s="420"/>
      <c r="E12" s="420"/>
      <c r="F12" s="421"/>
      <c r="G12" s="421"/>
      <c r="H12" s="421"/>
      <c r="I12" s="421"/>
      <c r="J12" s="421"/>
      <c r="K12" s="421"/>
      <c r="L12" s="421"/>
      <c r="M12" s="421"/>
      <c r="N12" s="421">
        <f t="shared" si="1"/>
        <v>0</v>
      </c>
    </row>
    <row r="13" spans="1:14" x14ac:dyDescent="0.3">
      <c r="A13" s="18" t="s">
        <v>324</v>
      </c>
      <c r="B13" s="162">
        <f>Ventes!I40</f>
        <v>0</v>
      </c>
      <c r="C13" s="162">
        <f>Ventes!J40</f>
        <v>0</v>
      </c>
      <c r="D13" s="162">
        <f>Ventes!K40</f>
        <v>0</v>
      </c>
      <c r="E13" s="162">
        <f>Ventes!L40</f>
        <v>0</v>
      </c>
      <c r="F13" s="162">
        <f>Ventes!M40</f>
        <v>0</v>
      </c>
      <c r="G13" s="162">
        <f>Ventes!N40</f>
        <v>0</v>
      </c>
      <c r="H13" s="162">
        <f>Ventes!O40</f>
        <v>0</v>
      </c>
      <c r="I13" s="162">
        <f>Ventes!P40</f>
        <v>0</v>
      </c>
      <c r="J13" s="162">
        <f>Ventes!Q40</f>
        <v>0</v>
      </c>
      <c r="K13" s="162">
        <f>Ventes!R40</f>
        <v>0</v>
      </c>
      <c r="L13" s="162">
        <f>Ventes!S40</f>
        <v>0</v>
      </c>
      <c r="M13" s="162">
        <f>Ventes!T40</f>
        <v>0</v>
      </c>
      <c r="N13" s="162">
        <f t="shared" si="1"/>
        <v>0</v>
      </c>
    </row>
    <row r="14" spans="1:14" x14ac:dyDescent="0.3">
      <c r="A14" s="18" t="s">
        <v>326</v>
      </c>
      <c r="B14" s="162">
        <f>((Résultat!$C$22+Résultat!$C$26+Résultat!$C$28)/12)*1.21+Résultat!$C$21/12+Résultat!$C$23/12+Résultat!$C$24/12+((Résultat!$C$25/12)*1.06)</f>
        <v>1411.14</v>
      </c>
      <c r="C14" s="162">
        <f>((Résultat!$C$22+Résultat!$C$26+Résultat!$C$28)/12)*1.21+Résultat!$C$21/12+Résultat!$C$23/12+Résultat!$C$24/12+((Résultat!$C$25/12)*1.06)</f>
        <v>1411.14</v>
      </c>
      <c r="D14" s="162">
        <f>((Résultat!$C$22+Résultat!$C$26+Résultat!$C$28)/12)*1.21+Résultat!$C$21/12+Résultat!$C$23/12+Résultat!$C$24/12+((Résultat!$C$25/12)*1.06)</f>
        <v>1411.14</v>
      </c>
      <c r="E14" s="162">
        <f>((Résultat!$C$22+Résultat!$C$26+Résultat!$C$28)/12)*1.21+Résultat!$C$21/12+Résultat!$C$23/12+Résultat!$C$24/12+((Résultat!$C$25/12)*1.06)</f>
        <v>1411.14</v>
      </c>
      <c r="F14" s="162">
        <f>((Résultat!$C$22+Résultat!$C$26+Résultat!$C$28)/12)*1.21+Résultat!$C$21/12+Résultat!$C$23/12+Résultat!$C$24/12+((Résultat!$C$25/12)*1.06)</f>
        <v>1411.14</v>
      </c>
      <c r="G14" s="162">
        <f>((Résultat!$C$22+Résultat!$C$26+Résultat!$C$28)/12)*1.21+Résultat!$C$21/12+Résultat!$C$23/12+Résultat!$C$24/12+((Résultat!$C$25/12)*1.06)</f>
        <v>1411.14</v>
      </c>
      <c r="H14" s="162">
        <f>((Résultat!$C$22+Résultat!$C$26+Résultat!$C$28)/12)*1.21+Résultat!$C$21/12+Résultat!$C$23/12+Résultat!$C$24/12+((Résultat!$C$25/12)*1.06)</f>
        <v>1411.14</v>
      </c>
      <c r="I14" s="162">
        <f>((Résultat!$C$22+Résultat!$C$26+Résultat!$C$28)/12)*1.21+Résultat!$C$21/12+Résultat!$C$23/12+Résultat!$C$24/12+((Résultat!$C$25/12)*1.06)</f>
        <v>1411.14</v>
      </c>
      <c r="J14" s="162">
        <f>((Résultat!$C$22+Résultat!$C$26+Résultat!$C$28)/12)*1.21+Résultat!$C$21/12+Résultat!$C$23/12+Résultat!$C$24/12+((Résultat!$C$25/12)*1.06)</f>
        <v>1411.14</v>
      </c>
      <c r="K14" s="162">
        <f>((Résultat!$C$22+Résultat!$C$26+Résultat!$C$28)/12)*1.21+Résultat!$C$21/12+Résultat!$C$23/12+Résultat!$C$24/12+((Résultat!$C$25/12)*1.06)</f>
        <v>1411.14</v>
      </c>
      <c r="L14" s="162">
        <f>((Résultat!$C$22+Résultat!$C$26+Résultat!$C$28)/12)*1.21+Résultat!$C$21/12+Résultat!$C$23/12+Résultat!$C$24/12+((Résultat!$C$25/12)*1.06)</f>
        <v>1411.14</v>
      </c>
      <c r="M14" s="162">
        <f>((Résultat!$C$22+Résultat!$C$26+Résultat!$C$28)/12)*1.21+Résultat!$C$21/12+Résultat!$C$23/12+Résultat!$C$24/12+((Résultat!$C$25/12)*1.06)</f>
        <v>1411.14</v>
      </c>
      <c r="N14" s="162">
        <f t="shared" si="1"/>
        <v>16933.679999999997</v>
      </c>
    </row>
    <row r="15" spans="1:14" x14ac:dyDescent="0.3">
      <c r="A15" s="18" t="s">
        <v>327</v>
      </c>
      <c r="B15" s="162">
        <f>(Résultat!$C$33/12)*1.21</f>
        <v>642.30833333333339</v>
      </c>
      <c r="C15" s="162">
        <f>(Résultat!$C$33/12)*1.21</f>
        <v>642.30833333333339</v>
      </c>
      <c r="D15" s="162">
        <f>(Résultat!$C$33/12)*1.21</f>
        <v>642.30833333333339</v>
      </c>
      <c r="E15" s="162">
        <f>(Résultat!$C$33/12)*1.21</f>
        <v>642.30833333333339</v>
      </c>
      <c r="F15" s="162">
        <f>(Résultat!$C$33/12)*1.21</f>
        <v>642.30833333333339</v>
      </c>
      <c r="G15" s="162">
        <f>(Résultat!$C$33/12)*1.21</f>
        <v>642.30833333333339</v>
      </c>
      <c r="H15" s="162">
        <f>(Résultat!$C$33/12)*1.21</f>
        <v>642.30833333333339</v>
      </c>
      <c r="I15" s="162">
        <f>(Résultat!$C$33/12)*1.21</f>
        <v>642.30833333333339</v>
      </c>
      <c r="J15" s="162">
        <f>(Résultat!$C$33/12)*1.21</f>
        <v>642.30833333333339</v>
      </c>
      <c r="K15" s="162">
        <f>(Résultat!$C$33/12)*1.21</f>
        <v>642.30833333333339</v>
      </c>
      <c r="L15" s="162">
        <f>(Résultat!$C$33/12)*1.21</f>
        <v>642.30833333333339</v>
      </c>
      <c r="M15" s="162">
        <f>(Résultat!$C$33/12)*1.21</f>
        <v>642.30833333333339</v>
      </c>
      <c r="N15" s="162">
        <f t="shared" si="1"/>
        <v>7707.7000000000007</v>
      </c>
    </row>
    <row r="16" spans="1:14" x14ac:dyDescent="0.3">
      <c r="A16" s="18" t="s">
        <v>328</v>
      </c>
      <c r="B16" s="162">
        <f>(Résultat!$C$38/12)*1.21</f>
        <v>365.11750000000001</v>
      </c>
      <c r="C16" s="162">
        <f>(Résultat!$C$38/12)*1.21</f>
        <v>365.11750000000001</v>
      </c>
      <c r="D16" s="162">
        <f>(Résultat!$C$38/12)*1.21</f>
        <v>365.11750000000001</v>
      </c>
      <c r="E16" s="162">
        <f>(Résultat!$C$38/12)*1.21</f>
        <v>365.11750000000001</v>
      </c>
      <c r="F16" s="162">
        <f>(Résultat!$C$38/12)*1.21</f>
        <v>365.11750000000001</v>
      </c>
      <c r="G16" s="162">
        <f>(Résultat!$C$38/12)*1.21</f>
        <v>365.11750000000001</v>
      </c>
      <c r="H16" s="162">
        <f>(Résultat!$C$38/12)*1.21</f>
        <v>365.11750000000001</v>
      </c>
      <c r="I16" s="162">
        <f>(Résultat!$C$38/12)*1.21</f>
        <v>365.11750000000001</v>
      </c>
      <c r="J16" s="162">
        <f>(Résultat!$C$38/12)*1.21</f>
        <v>365.11750000000001</v>
      </c>
      <c r="K16" s="162">
        <f>(Résultat!$C$38/12)*1.21</f>
        <v>365.11750000000001</v>
      </c>
      <c r="L16" s="162">
        <f>(Résultat!$C$38/12)*1.21</f>
        <v>365.11750000000001</v>
      </c>
      <c r="M16" s="162">
        <f>(Résultat!$C$38/12)*1.21</f>
        <v>365.11750000000001</v>
      </c>
      <c r="N16" s="162">
        <f t="shared" si="1"/>
        <v>4381.4099999999989</v>
      </c>
    </row>
    <row r="17" spans="1:14" x14ac:dyDescent="0.3">
      <c r="A17" s="18" t="s">
        <v>329</v>
      </c>
      <c r="B17" s="162">
        <f>(Résultat!$C$42/12)*1.21</f>
        <v>0</v>
      </c>
      <c r="C17" s="162">
        <f>(Résultat!$C$42/12)*1.21</f>
        <v>0</v>
      </c>
      <c r="D17" s="162">
        <f>(Résultat!$C$42/12)*1.21</f>
        <v>0</v>
      </c>
      <c r="E17" s="162">
        <f>(Résultat!$C$42/12)*1.21</f>
        <v>0</v>
      </c>
      <c r="F17" s="162">
        <f>(Résultat!$C$42/12)*1.21</f>
        <v>0</v>
      </c>
      <c r="G17" s="162">
        <f>(Résultat!$C$42/12)*1.21</f>
        <v>0</v>
      </c>
      <c r="H17" s="162">
        <f>(Résultat!$C$42/12)*1.21</f>
        <v>0</v>
      </c>
      <c r="I17" s="162">
        <f>(Résultat!$C$42/12)*1.21</f>
        <v>0</v>
      </c>
      <c r="J17" s="162">
        <f>(Résultat!$C$42/12)*1.21</f>
        <v>0</v>
      </c>
      <c r="K17" s="162">
        <f>(Résultat!$C$42/12)*1.21</f>
        <v>0</v>
      </c>
      <c r="L17" s="162">
        <f>(Résultat!$C$42/12)*1.21</f>
        <v>0</v>
      </c>
      <c r="M17" s="162">
        <f>(Résultat!$C$42/12)*1.21</f>
        <v>0</v>
      </c>
      <c r="N17" s="162">
        <f t="shared" si="1"/>
        <v>0</v>
      </c>
    </row>
    <row r="18" spans="1:14" x14ac:dyDescent="0.3">
      <c r="A18" s="18" t="s">
        <v>330</v>
      </c>
      <c r="B18" s="162">
        <f>(Résultat!$C$52/12)</f>
        <v>144.89440000000002</v>
      </c>
      <c r="C18" s="162">
        <f>(Résultat!$C$52/12)</f>
        <v>144.89440000000002</v>
      </c>
      <c r="D18" s="162">
        <f>(Résultat!$C$52/12)</f>
        <v>144.89440000000002</v>
      </c>
      <c r="E18" s="162">
        <f>(Résultat!$C$52/12)</f>
        <v>144.89440000000002</v>
      </c>
      <c r="F18" s="162">
        <f>(Résultat!$C$52/12)</f>
        <v>144.89440000000002</v>
      </c>
      <c r="G18" s="162">
        <f>(Résultat!$C$52/12)</f>
        <v>144.89440000000002</v>
      </c>
      <c r="H18" s="162">
        <f>(Résultat!$C$52/12)</f>
        <v>144.89440000000002</v>
      </c>
      <c r="I18" s="162">
        <f>(Résultat!$C$52/12)</f>
        <v>144.89440000000002</v>
      </c>
      <c r="J18" s="162">
        <f>(Résultat!$C$52/12)</f>
        <v>144.89440000000002</v>
      </c>
      <c r="K18" s="162">
        <f>(Résultat!$C$52/12)</f>
        <v>144.89440000000002</v>
      </c>
      <c r="L18" s="162">
        <f>(Résultat!$C$52/12)</f>
        <v>144.89440000000002</v>
      </c>
      <c r="M18" s="162">
        <f>(Résultat!$C$52/12)</f>
        <v>144.89440000000002</v>
      </c>
      <c r="N18" s="162">
        <f t="shared" si="1"/>
        <v>1738.7328000000007</v>
      </c>
    </row>
    <row r="19" spans="1:14" x14ac:dyDescent="0.3">
      <c r="A19" s="18" t="s">
        <v>331</v>
      </c>
      <c r="B19" s="162">
        <f>(Résultat!$C$64/12)*1.21</f>
        <v>858.495</v>
      </c>
      <c r="C19" s="162">
        <f>(Résultat!$C$64/12)*1.21</f>
        <v>858.495</v>
      </c>
      <c r="D19" s="162">
        <f>(Résultat!$C$64/12)*1.21</f>
        <v>858.495</v>
      </c>
      <c r="E19" s="162">
        <f>(Résultat!$C$64/12)*1.21</f>
        <v>858.495</v>
      </c>
      <c r="F19" s="162">
        <f>(Résultat!$C$64/12)*1.21</f>
        <v>858.495</v>
      </c>
      <c r="G19" s="162">
        <f>(Résultat!$C$64/12)*1.21</f>
        <v>858.495</v>
      </c>
      <c r="H19" s="162">
        <f>(Résultat!$C$64/12)*1.21</f>
        <v>858.495</v>
      </c>
      <c r="I19" s="162">
        <f>(Résultat!$C$64/12)*1.21</f>
        <v>858.495</v>
      </c>
      <c r="J19" s="162">
        <f>(Résultat!$C$64/12)*1.21</f>
        <v>858.495</v>
      </c>
      <c r="K19" s="162">
        <f>(Résultat!$C$64/12)*1.21</f>
        <v>858.495</v>
      </c>
      <c r="L19" s="162">
        <f>(Résultat!$C$64/12)*1.21</f>
        <v>858.495</v>
      </c>
      <c r="M19" s="162">
        <f>(Résultat!$C$64/12)*1.21</f>
        <v>858.495</v>
      </c>
      <c r="N19" s="162">
        <f t="shared" si="1"/>
        <v>10301.940000000002</v>
      </c>
    </row>
    <row r="20" spans="1:14" x14ac:dyDescent="0.3">
      <c r="A20" s="18" t="s">
        <v>332</v>
      </c>
      <c r="B20" s="162">
        <f>(Résultat!$C$74/12)</f>
        <v>0</v>
      </c>
      <c r="C20" s="162">
        <f>(Résultat!$C$74/12)</f>
        <v>0</v>
      </c>
      <c r="D20" s="162">
        <f>(Résultat!$C$74/12)</f>
        <v>0</v>
      </c>
      <c r="E20" s="162">
        <f>(Résultat!$C$74/12)</f>
        <v>0</v>
      </c>
      <c r="F20" s="162">
        <f>(Résultat!$C$74/12)</f>
        <v>0</v>
      </c>
      <c r="G20" s="162">
        <f>(Résultat!$C$74/12)</f>
        <v>0</v>
      </c>
      <c r="H20" s="162">
        <f>(Résultat!$C$74/12)</f>
        <v>0</v>
      </c>
      <c r="I20" s="162">
        <f>(Résultat!$C$74/12)</f>
        <v>0</v>
      </c>
      <c r="J20" s="162">
        <f>(Résultat!$C$74/12)</f>
        <v>0</v>
      </c>
      <c r="K20" s="162">
        <f>(Résultat!$C$74/12)</f>
        <v>0</v>
      </c>
      <c r="L20" s="162">
        <f>(Résultat!$C$74/12)</f>
        <v>0</v>
      </c>
      <c r="M20" s="162">
        <f>(Résultat!$C$74/12)</f>
        <v>0</v>
      </c>
      <c r="N20" s="162">
        <f t="shared" si="1"/>
        <v>0</v>
      </c>
    </row>
    <row r="21" spans="1:14" x14ac:dyDescent="0.3">
      <c r="A21" s="18" t="s">
        <v>333</v>
      </c>
      <c r="B21" s="162">
        <f>RH!$H$23/12+Résultat!$C$44/12</f>
        <v>8367.5</v>
      </c>
      <c r="C21" s="162">
        <f>RH!$H$23/12+Résultat!$C$44/12</f>
        <v>8367.5</v>
      </c>
      <c r="D21" s="162">
        <f>RH!$H$23/12+Résultat!$C$44/12</f>
        <v>8367.5</v>
      </c>
      <c r="E21" s="162">
        <f>RH!$H$23/12+Résultat!$C$44/12</f>
        <v>8367.5</v>
      </c>
      <c r="F21" s="162">
        <f>RH!$H$23/12+Résultat!$C$44/12</f>
        <v>8367.5</v>
      </c>
      <c r="G21" s="162">
        <f>RH!$H$23/12+Résultat!$C$44/12</f>
        <v>8367.5</v>
      </c>
      <c r="H21" s="162">
        <f>RH!$H$23/12+Résultat!$C$44/12</f>
        <v>8367.5</v>
      </c>
      <c r="I21" s="162">
        <f>RH!$H$23/12+Résultat!$C$44/12</f>
        <v>8367.5</v>
      </c>
      <c r="J21" s="162">
        <f>RH!$H$23/12+Résultat!$C$44/12</f>
        <v>8367.5</v>
      </c>
      <c r="K21" s="162">
        <f>RH!$H$23/12+Résultat!$C$44/12</f>
        <v>8367.5</v>
      </c>
      <c r="L21" s="162">
        <f>RH!$H$23/12+Résultat!$C$44/12</f>
        <v>8367.5</v>
      </c>
      <c r="M21" s="162">
        <f>RH!$H$23/12+Résultat!$C$44/12</f>
        <v>8367.5</v>
      </c>
      <c r="N21" s="162">
        <f t="shared" si="1"/>
        <v>100410</v>
      </c>
    </row>
    <row r="22" spans="1:14" x14ac:dyDescent="0.3">
      <c r="A22" s="18" t="s">
        <v>334</v>
      </c>
      <c r="B22" s="162">
        <f>Résultat!$C$65/12</f>
        <v>0</v>
      </c>
      <c r="C22" s="162">
        <f>RH!$I$30</f>
        <v>0</v>
      </c>
      <c r="D22" s="162">
        <f>RH!$I$30</f>
        <v>0</v>
      </c>
      <c r="E22" s="162">
        <f>RH!$I$30</f>
        <v>0</v>
      </c>
      <c r="F22" s="162">
        <f>RH!$I$30</f>
        <v>0</v>
      </c>
      <c r="G22" s="162">
        <f>RH!$I$30</f>
        <v>0</v>
      </c>
      <c r="H22" s="162">
        <f>RH!$I$30</f>
        <v>0</v>
      </c>
      <c r="I22" s="162">
        <f>RH!$I$30</f>
        <v>0</v>
      </c>
      <c r="J22" s="162">
        <f>RH!$I$30</f>
        <v>0</v>
      </c>
      <c r="K22" s="162">
        <f>RH!$I$30</f>
        <v>0</v>
      </c>
      <c r="L22" s="162">
        <f>RH!$I$30</f>
        <v>0</v>
      </c>
      <c r="M22" s="162">
        <f>RH!$I$30</f>
        <v>0</v>
      </c>
      <c r="N22" s="162">
        <f t="shared" si="1"/>
        <v>0</v>
      </c>
    </row>
    <row r="23" spans="1:14" x14ac:dyDescent="0.3">
      <c r="A23" s="18" t="s">
        <v>335</v>
      </c>
      <c r="B23" s="162">
        <f>('Données emprunt'!$C$4+'Données emprunt'!$C$10+'Données emprunt'!$C$16+'Données emprunt'!$C$22)/12</f>
        <v>0</v>
      </c>
      <c r="C23" s="162">
        <f>('Données emprunt'!$C$4+'Données emprunt'!$C$10+'Données emprunt'!$C$16+'Données emprunt'!$C$22)/12</f>
        <v>0</v>
      </c>
      <c r="D23" s="162">
        <f>('Données emprunt'!$C$4+'Données emprunt'!$C$10+'Données emprunt'!$C$16+'Données emprunt'!$C$22)/12</f>
        <v>0</v>
      </c>
      <c r="E23" s="162">
        <f>('Données emprunt'!$C$4+'Données emprunt'!$C$10+'Données emprunt'!$C$16+'Données emprunt'!$C$22)/12</f>
        <v>0</v>
      </c>
      <c r="F23" s="162">
        <f>('Données emprunt'!$C$4+'Données emprunt'!$C$10+'Données emprunt'!$C$16+'Données emprunt'!$C$22)/12</f>
        <v>0</v>
      </c>
      <c r="G23" s="162">
        <f>('Données emprunt'!$C$4+'Données emprunt'!$C$10+'Données emprunt'!$C$16+'Données emprunt'!$C$22)/12</f>
        <v>0</v>
      </c>
      <c r="H23" s="162">
        <f>('Données emprunt'!$C$4+'Données emprunt'!$C$10+'Données emprunt'!$C$16+'Données emprunt'!$C$22)/12</f>
        <v>0</v>
      </c>
      <c r="I23" s="162">
        <f>('Données emprunt'!$C$4+'Données emprunt'!$C$10+'Données emprunt'!$C$16+'Données emprunt'!$C$22)/12</f>
        <v>0</v>
      </c>
      <c r="J23" s="162">
        <f>('Données emprunt'!$C$4+'Données emprunt'!$C$10+'Données emprunt'!$C$16+'Données emprunt'!$C$22)/12</f>
        <v>0</v>
      </c>
      <c r="K23" s="162">
        <f>('Données emprunt'!$C$4+'Données emprunt'!$C$10+'Données emprunt'!$C$16+'Données emprunt'!$C$22)/12</f>
        <v>0</v>
      </c>
      <c r="L23" s="162">
        <f>('Données emprunt'!$C$4+'Données emprunt'!$C$10+'Données emprunt'!$C$16+'Données emprunt'!$C$22)/12</f>
        <v>0</v>
      </c>
      <c r="M23" s="162">
        <f>('Données emprunt'!$C$4+'Données emprunt'!$C$10+'Données emprunt'!$C$16+'Données emprunt'!$C$22)/12</f>
        <v>0</v>
      </c>
      <c r="N23" s="162">
        <f t="shared" si="1"/>
        <v>0</v>
      </c>
    </row>
    <row r="24" spans="1:14" x14ac:dyDescent="0.3">
      <c r="A24" s="18" t="s">
        <v>336</v>
      </c>
      <c r="B24" s="425"/>
      <c r="C24" s="425"/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N24" s="424">
        <f t="shared" si="1"/>
        <v>0</v>
      </c>
    </row>
    <row r="25" spans="1:14" x14ac:dyDescent="0.3">
      <c r="A25" s="18" t="s">
        <v>337</v>
      </c>
      <c r="B25" s="425"/>
      <c r="C25" s="425"/>
      <c r="D25" s="425"/>
      <c r="E25" s="425" t="s">
        <v>338</v>
      </c>
      <c r="F25" s="425"/>
      <c r="G25" s="425"/>
      <c r="H25" s="425"/>
      <c r="I25" s="425"/>
      <c r="J25" s="425"/>
      <c r="K25" s="425"/>
      <c r="L25" s="425"/>
      <c r="M25" s="425"/>
      <c r="N25" s="424">
        <f t="shared" si="1"/>
        <v>0</v>
      </c>
    </row>
    <row r="26" spans="1:14" x14ac:dyDescent="0.3">
      <c r="A26" s="18" t="s">
        <v>339</v>
      </c>
      <c r="B26" s="425"/>
      <c r="C26" s="425"/>
      <c r="D26" s="425"/>
      <c r="E26" s="425"/>
      <c r="F26" s="425"/>
      <c r="G26" s="425"/>
      <c r="H26" s="425"/>
      <c r="I26" s="425"/>
      <c r="J26" s="425"/>
      <c r="K26" s="425"/>
      <c r="L26" s="425"/>
      <c r="M26" s="425"/>
      <c r="N26" s="424">
        <f t="shared" si="1"/>
        <v>0</v>
      </c>
    </row>
    <row r="27" spans="1:14" x14ac:dyDescent="0.3">
      <c r="A27" s="18" t="s">
        <v>340</v>
      </c>
      <c r="B27" s="425"/>
      <c r="C27" s="425"/>
      <c r="D27" s="425"/>
      <c r="E27" s="425"/>
      <c r="F27" s="425"/>
      <c r="G27" s="425"/>
      <c r="H27" s="425"/>
      <c r="I27" s="425"/>
      <c r="J27" s="425"/>
      <c r="K27" s="425"/>
      <c r="L27" s="425"/>
      <c r="M27" s="425"/>
      <c r="N27" s="424">
        <f t="shared" si="1"/>
        <v>0</v>
      </c>
    </row>
    <row r="28" spans="1:14" x14ac:dyDescent="0.3">
      <c r="A28" s="18" t="s">
        <v>341</v>
      </c>
      <c r="B28" s="162">
        <v>0</v>
      </c>
      <c r="C28" s="162">
        <v>0</v>
      </c>
      <c r="D28" s="162">
        <f>IF('TVA AN 2'!B11&lt;0,0,'TVA AN 2'!B11)</f>
        <v>13896.067499999999</v>
      </c>
      <c r="E28" s="162">
        <v>0</v>
      </c>
      <c r="F28" s="162">
        <v>0</v>
      </c>
      <c r="G28" s="162">
        <f>IF('TVA AN 2'!C11&lt;0,0,'TVA AN 2'!C11)</f>
        <v>4740.0675000000001</v>
      </c>
      <c r="H28" s="162">
        <v>0</v>
      </c>
      <c r="I28" s="162">
        <v>0</v>
      </c>
      <c r="J28" s="162">
        <f>IF('TVA AN 2'!D11&lt;0,0,'TVA AN 2'!D11)</f>
        <v>3795.0675000000001</v>
      </c>
      <c r="K28" s="162">
        <v>0</v>
      </c>
      <c r="L28" s="162">
        <v>0</v>
      </c>
      <c r="M28" s="162">
        <f>IF('TVA AN 2'!E11&lt;0,0,'TVA AN 2'!E11)</f>
        <v>4740.0675000000001</v>
      </c>
      <c r="N28" s="162">
        <f t="shared" si="1"/>
        <v>27171.27</v>
      </c>
    </row>
    <row r="29" spans="1:14" ht="13.8" thickBot="1" x14ac:dyDescent="0.35">
      <c r="A29" s="18" t="s">
        <v>342</v>
      </c>
      <c r="B29" s="162"/>
      <c r="C29" s="162"/>
      <c r="D29" s="162">
        <f>Résultat!$C$81/4</f>
        <v>0</v>
      </c>
      <c r="E29" s="162"/>
      <c r="F29" s="162"/>
      <c r="G29" s="162">
        <f>Résultat!$C$81/4</f>
        <v>0</v>
      </c>
      <c r="H29" s="162"/>
      <c r="I29" s="162"/>
      <c r="J29" s="162">
        <f>Résultat!$C$81/4</f>
        <v>0</v>
      </c>
      <c r="K29" s="162"/>
      <c r="L29" s="162"/>
      <c r="M29" s="162">
        <f>Résultat!$C$81/4</f>
        <v>0</v>
      </c>
      <c r="N29" s="162">
        <f t="shared" si="1"/>
        <v>0</v>
      </c>
    </row>
    <row r="30" spans="1:14" ht="13.8" thickBot="1" x14ac:dyDescent="0.35">
      <c r="A30" s="415" t="s">
        <v>343</v>
      </c>
      <c r="B30" s="416">
        <f t="shared" ref="B30:M30" si="3">SUM(B13:B29)</f>
        <v>11789.455233333334</v>
      </c>
      <c r="C30" s="416">
        <f t="shared" si="3"/>
        <v>11789.455233333334</v>
      </c>
      <c r="D30" s="416">
        <f t="shared" si="3"/>
        <v>25685.522733333331</v>
      </c>
      <c r="E30" s="416">
        <f t="shared" si="3"/>
        <v>11789.455233333334</v>
      </c>
      <c r="F30" s="416">
        <f t="shared" si="3"/>
        <v>11789.455233333334</v>
      </c>
      <c r="G30" s="416">
        <f t="shared" si="3"/>
        <v>16529.522733333335</v>
      </c>
      <c r="H30" s="416">
        <f t="shared" si="3"/>
        <v>11789.455233333334</v>
      </c>
      <c r="I30" s="416">
        <f t="shared" si="3"/>
        <v>11789.455233333334</v>
      </c>
      <c r="J30" s="416">
        <f t="shared" si="3"/>
        <v>15584.522733333335</v>
      </c>
      <c r="K30" s="416">
        <f t="shared" si="3"/>
        <v>11789.455233333334</v>
      </c>
      <c r="L30" s="416">
        <f t="shared" si="3"/>
        <v>11789.455233333334</v>
      </c>
      <c r="M30" s="417">
        <f t="shared" si="3"/>
        <v>16529.522733333335</v>
      </c>
      <c r="N30" s="417">
        <f t="shared" si="1"/>
        <v>168644.73280000003</v>
      </c>
    </row>
    <row r="31" spans="1:14" ht="13.8" thickBot="1" x14ac:dyDescent="0.35">
      <c r="A31" s="18"/>
      <c r="B31" s="10"/>
      <c r="C31" s="10"/>
      <c r="D31" s="9"/>
      <c r="E31" s="10"/>
      <c r="F31" s="10"/>
      <c r="G31" s="10"/>
      <c r="H31" s="10"/>
      <c r="I31" s="10"/>
      <c r="J31" s="10"/>
      <c r="K31" s="10"/>
      <c r="L31" s="10"/>
      <c r="M31" s="10"/>
      <c r="N31" s="10">
        <f t="shared" si="1"/>
        <v>0</v>
      </c>
    </row>
    <row r="32" spans="1:14" ht="13.8" thickBot="1" x14ac:dyDescent="0.35">
      <c r="A32" s="428" t="s">
        <v>344</v>
      </c>
      <c r="B32" s="416">
        <f>B2+B10-B30</f>
        <v>47136.724946189184</v>
      </c>
      <c r="C32" s="416">
        <f t="shared" ref="C32:M32" si="4">C2+C10-C30</f>
        <v>48173.26971285585</v>
      </c>
      <c r="D32" s="416">
        <f t="shared" si="4"/>
        <v>35313.746979522519</v>
      </c>
      <c r="E32" s="416">
        <f t="shared" si="4"/>
        <v>30905.291746189185</v>
      </c>
      <c r="F32" s="416">
        <f t="shared" si="4"/>
        <v>31941.836512855851</v>
      </c>
      <c r="G32" s="416">
        <f t="shared" si="4"/>
        <v>28238.313779522516</v>
      </c>
      <c r="H32" s="416">
        <f t="shared" si="4"/>
        <v>23829.858546189185</v>
      </c>
      <c r="I32" s="416">
        <f t="shared" si="4"/>
        <v>19421.403312855851</v>
      </c>
      <c r="J32" s="416">
        <f t="shared" si="4"/>
        <v>16662.880579522516</v>
      </c>
      <c r="K32" s="416">
        <f t="shared" si="4"/>
        <v>17699.425346189182</v>
      </c>
      <c r="L32" s="416">
        <f t="shared" si="4"/>
        <v>18735.970112855848</v>
      </c>
      <c r="M32" s="416">
        <f t="shared" si="4"/>
        <v>9587.4473795225131</v>
      </c>
      <c r="N32" s="417"/>
    </row>
    <row r="33" spans="6:14" x14ac:dyDescent="0.3">
      <c r="F33" s="15"/>
      <c r="G33" s="15"/>
      <c r="H33" s="15"/>
      <c r="I33" s="15"/>
      <c r="J33" s="15"/>
      <c r="K33" s="15"/>
      <c r="L33" s="15"/>
      <c r="M33" s="15"/>
      <c r="N33" s="15"/>
    </row>
    <row r="34" spans="6:14" x14ac:dyDescent="0.3">
      <c r="F34" s="15"/>
      <c r="G34" s="15"/>
      <c r="H34" s="15"/>
      <c r="I34" s="15"/>
      <c r="J34" s="15"/>
      <c r="K34" s="15"/>
      <c r="L34" s="15"/>
      <c r="M34" s="15"/>
      <c r="N34" s="15"/>
    </row>
    <row r="35" spans="6:14" x14ac:dyDescent="0.3">
      <c r="N35" s="13"/>
    </row>
    <row r="36" spans="6:14" x14ac:dyDescent="0.3">
      <c r="N36" s="13"/>
    </row>
    <row r="37" spans="6:14" x14ac:dyDescent="0.3">
      <c r="N37" s="13"/>
    </row>
    <row r="38" spans="6:14" x14ac:dyDescent="0.3">
      <c r="N38" s="13"/>
    </row>
    <row r="39" spans="6:14" x14ac:dyDescent="0.3">
      <c r="N39" s="13"/>
    </row>
    <row r="40" spans="6:14" x14ac:dyDescent="0.3">
      <c r="N40" s="13"/>
    </row>
    <row r="41" spans="6:14" x14ac:dyDescent="0.3">
      <c r="N41" s="13"/>
    </row>
    <row r="42" spans="6:14" x14ac:dyDescent="0.3">
      <c r="N42" s="13"/>
    </row>
    <row r="43" spans="6:14" x14ac:dyDescent="0.3">
      <c r="N43" s="13"/>
    </row>
    <row r="44" spans="6:14" x14ac:dyDescent="0.3">
      <c r="N44" s="13"/>
    </row>
    <row r="45" spans="6:14" x14ac:dyDescent="0.3">
      <c r="N45" s="13"/>
    </row>
    <row r="46" spans="6:14" x14ac:dyDescent="0.3">
      <c r="N46" s="13"/>
    </row>
    <row r="47" spans="6:14" x14ac:dyDescent="0.3">
      <c r="N47" s="13"/>
    </row>
    <row r="48" spans="6:14" x14ac:dyDescent="0.3">
      <c r="N48" s="13"/>
    </row>
    <row r="49" spans="14:14" x14ac:dyDescent="0.3">
      <c r="N49" s="13"/>
    </row>
    <row r="50" spans="14:14" x14ac:dyDescent="0.3">
      <c r="N50" s="13"/>
    </row>
    <row r="51" spans="14:14" x14ac:dyDescent="0.3">
      <c r="N51" s="13"/>
    </row>
    <row r="52" spans="14:14" x14ac:dyDescent="0.3">
      <c r="N52" s="13"/>
    </row>
    <row r="53" spans="14:14" x14ac:dyDescent="0.3">
      <c r="N53" s="13"/>
    </row>
    <row r="54" spans="14:14" x14ac:dyDescent="0.3">
      <c r="N54" s="13"/>
    </row>
    <row r="55" spans="14:14" x14ac:dyDescent="0.3">
      <c r="N55" s="13"/>
    </row>
    <row r="56" spans="14:14" x14ac:dyDescent="0.3">
      <c r="N56" s="13"/>
    </row>
    <row r="57" spans="14:14" x14ac:dyDescent="0.3">
      <c r="N57" s="13"/>
    </row>
    <row r="58" spans="14:14" x14ac:dyDescent="0.3">
      <c r="N58" s="13"/>
    </row>
    <row r="59" spans="14:14" x14ac:dyDescent="0.3">
      <c r="N59" s="13"/>
    </row>
    <row r="60" spans="14:14" x14ac:dyDescent="0.3">
      <c r="N60" s="13"/>
    </row>
    <row r="61" spans="14:14" x14ac:dyDescent="0.3">
      <c r="N61" s="13"/>
    </row>
    <row r="62" spans="14:14" x14ac:dyDescent="0.3">
      <c r="N62" s="13"/>
    </row>
    <row r="63" spans="14:14" x14ac:dyDescent="0.3">
      <c r="N63" s="13"/>
    </row>
    <row r="64" spans="14:14" x14ac:dyDescent="0.3">
      <c r="N64" s="13"/>
    </row>
    <row r="65" spans="14:14" x14ac:dyDescent="0.3">
      <c r="N65" s="13"/>
    </row>
    <row r="66" spans="14:14" x14ac:dyDescent="0.3">
      <c r="N66" s="13"/>
    </row>
    <row r="67" spans="14:14" x14ac:dyDescent="0.3">
      <c r="N67" s="13"/>
    </row>
    <row r="68" spans="14:14" x14ac:dyDescent="0.3">
      <c r="N68" s="13"/>
    </row>
    <row r="69" spans="14:14" x14ac:dyDescent="0.3">
      <c r="N69" s="13"/>
    </row>
    <row r="70" spans="14:14" x14ac:dyDescent="0.3">
      <c r="N70" s="13"/>
    </row>
    <row r="71" spans="14:14" x14ac:dyDescent="0.3">
      <c r="N71" s="13"/>
    </row>
    <row r="72" spans="14:14" x14ac:dyDescent="0.3">
      <c r="N72" s="13"/>
    </row>
    <row r="73" spans="14:14" x14ac:dyDescent="0.3">
      <c r="N73" s="13"/>
    </row>
    <row r="74" spans="14:14" x14ac:dyDescent="0.3">
      <c r="N74" s="13"/>
    </row>
    <row r="75" spans="14:14" x14ac:dyDescent="0.3">
      <c r="N75" s="13"/>
    </row>
    <row r="76" spans="14:14" x14ac:dyDescent="0.3">
      <c r="N76" s="13"/>
    </row>
    <row r="77" spans="14:14" x14ac:dyDescent="0.3">
      <c r="N77" s="13"/>
    </row>
    <row r="78" spans="14:14" x14ac:dyDescent="0.3">
      <c r="N78" s="13"/>
    </row>
    <row r="79" spans="14:14" x14ac:dyDescent="0.3">
      <c r="N79" s="13"/>
    </row>
    <row r="80" spans="14:14" x14ac:dyDescent="0.3">
      <c r="N80" s="13"/>
    </row>
    <row r="81" spans="14:14" x14ac:dyDescent="0.3">
      <c r="N81" s="13"/>
    </row>
    <row r="82" spans="14:14" x14ac:dyDescent="0.3">
      <c r="N82" s="13"/>
    </row>
    <row r="83" spans="14:14" x14ac:dyDescent="0.3">
      <c r="N83" s="13"/>
    </row>
    <row r="84" spans="14:14" x14ac:dyDescent="0.3">
      <c r="N84" s="13"/>
    </row>
    <row r="85" spans="14:14" x14ac:dyDescent="0.3">
      <c r="N85" s="13"/>
    </row>
    <row r="86" spans="14:14" x14ac:dyDescent="0.3">
      <c r="N86" s="13"/>
    </row>
    <row r="87" spans="14:14" x14ac:dyDescent="0.3">
      <c r="N87" s="13"/>
    </row>
    <row r="88" spans="14:14" x14ac:dyDescent="0.3">
      <c r="N88" s="13"/>
    </row>
    <row r="89" spans="14:14" x14ac:dyDescent="0.3">
      <c r="N89" s="13"/>
    </row>
    <row r="90" spans="14:14" x14ac:dyDescent="0.3">
      <c r="N90" s="13"/>
    </row>
    <row r="91" spans="14:14" x14ac:dyDescent="0.3">
      <c r="N91" s="13"/>
    </row>
    <row r="92" spans="14:14" x14ac:dyDescent="0.3">
      <c r="N92" s="13"/>
    </row>
    <row r="93" spans="14:14" x14ac:dyDescent="0.3">
      <c r="N93" s="13"/>
    </row>
    <row r="94" spans="14:14" x14ac:dyDescent="0.3">
      <c r="N94" s="13"/>
    </row>
    <row r="95" spans="14:14" x14ac:dyDescent="0.3">
      <c r="N95" s="13"/>
    </row>
    <row r="96" spans="14:14" x14ac:dyDescent="0.3">
      <c r="N96" s="13"/>
    </row>
    <row r="97" spans="14:14" x14ac:dyDescent="0.3">
      <c r="N97" s="13"/>
    </row>
    <row r="98" spans="14:14" x14ac:dyDescent="0.3">
      <c r="N98" s="13"/>
    </row>
    <row r="99" spans="14:14" x14ac:dyDescent="0.3">
      <c r="N99" s="13"/>
    </row>
    <row r="100" spans="14:14" x14ac:dyDescent="0.3">
      <c r="N100" s="13"/>
    </row>
    <row r="101" spans="14:14" x14ac:dyDescent="0.3">
      <c r="N101" s="13"/>
    </row>
    <row r="102" spans="14:14" x14ac:dyDescent="0.3">
      <c r="N102" s="13"/>
    </row>
    <row r="103" spans="14:14" x14ac:dyDescent="0.3">
      <c r="N103" s="13"/>
    </row>
    <row r="104" spans="14:14" x14ac:dyDescent="0.3">
      <c r="N104" s="13"/>
    </row>
    <row r="105" spans="14:14" x14ac:dyDescent="0.3">
      <c r="N105" s="13"/>
    </row>
    <row r="106" spans="14:14" x14ac:dyDescent="0.3">
      <c r="N106" s="13"/>
    </row>
    <row r="107" spans="14:14" x14ac:dyDescent="0.3">
      <c r="N107" s="13"/>
    </row>
    <row r="108" spans="14:14" x14ac:dyDescent="0.3">
      <c r="N108" s="13"/>
    </row>
    <row r="109" spans="14:14" x14ac:dyDescent="0.3">
      <c r="N109" s="13"/>
    </row>
    <row r="110" spans="14:14" x14ac:dyDescent="0.3">
      <c r="N110" s="13"/>
    </row>
    <row r="111" spans="14:14" x14ac:dyDescent="0.3">
      <c r="N111" s="13"/>
    </row>
    <row r="112" spans="14:14" x14ac:dyDescent="0.3">
      <c r="N112" s="13"/>
    </row>
    <row r="113" spans="14:14" x14ac:dyDescent="0.3">
      <c r="N113" s="13"/>
    </row>
    <row r="114" spans="14:14" x14ac:dyDescent="0.3">
      <c r="N114" s="13"/>
    </row>
    <row r="115" spans="14:14" x14ac:dyDescent="0.3">
      <c r="N115" s="13"/>
    </row>
    <row r="116" spans="14:14" x14ac:dyDescent="0.3">
      <c r="N116" s="13"/>
    </row>
    <row r="117" spans="14:14" x14ac:dyDescent="0.3">
      <c r="N117" s="13"/>
    </row>
    <row r="118" spans="14:14" x14ac:dyDescent="0.3">
      <c r="N118" s="13"/>
    </row>
    <row r="119" spans="14:14" x14ac:dyDescent="0.3">
      <c r="N119" s="13"/>
    </row>
    <row r="120" spans="14:14" x14ac:dyDescent="0.3">
      <c r="N120" s="13"/>
    </row>
    <row r="121" spans="14:14" x14ac:dyDescent="0.3">
      <c r="N121" s="13"/>
    </row>
    <row r="122" spans="14:14" x14ac:dyDescent="0.3">
      <c r="N122" s="13"/>
    </row>
    <row r="123" spans="14:14" x14ac:dyDescent="0.3">
      <c r="N123" s="13"/>
    </row>
    <row r="124" spans="14:14" x14ac:dyDescent="0.3">
      <c r="N124" s="13"/>
    </row>
    <row r="125" spans="14:14" x14ac:dyDescent="0.3">
      <c r="N125" s="13"/>
    </row>
    <row r="126" spans="14:14" x14ac:dyDescent="0.3">
      <c r="N126" s="13"/>
    </row>
    <row r="127" spans="14:14" x14ac:dyDescent="0.3">
      <c r="N127" s="13"/>
    </row>
    <row r="128" spans="14:14" x14ac:dyDescent="0.3">
      <c r="N128" s="13"/>
    </row>
    <row r="129" spans="14:14" x14ac:dyDescent="0.3">
      <c r="N129" s="13"/>
    </row>
    <row r="130" spans="14:14" x14ac:dyDescent="0.3">
      <c r="N130" s="13"/>
    </row>
    <row r="131" spans="14:14" x14ac:dyDescent="0.3">
      <c r="N131" s="13"/>
    </row>
    <row r="132" spans="14:14" x14ac:dyDescent="0.3">
      <c r="N132" s="13"/>
    </row>
    <row r="133" spans="14:14" x14ac:dyDescent="0.3">
      <c r="N133" s="13"/>
    </row>
    <row r="134" spans="14:14" x14ac:dyDescent="0.3">
      <c r="N134" s="13"/>
    </row>
    <row r="135" spans="14:14" x14ac:dyDescent="0.3">
      <c r="N135" s="13"/>
    </row>
    <row r="136" spans="14:14" x14ac:dyDescent="0.3">
      <c r="N136" s="13"/>
    </row>
    <row r="137" spans="14:14" x14ac:dyDescent="0.3">
      <c r="N137" s="13"/>
    </row>
    <row r="138" spans="14:14" x14ac:dyDescent="0.3">
      <c r="N138" s="13"/>
    </row>
    <row r="139" spans="14:14" x14ac:dyDescent="0.3">
      <c r="N139" s="13"/>
    </row>
    <row r="140" spans="14:14" x14ac:dyDescent="0.3">
      <c r="N140" s="13"/>
    </row>
    <row r="141" spans="14:14" x14ac:dyDescent="0.3">
      <c r="N141" s="13"/>
    </row>
    <row r="142" spans="14:14" x14ac:dyDescent="0.3">
      <c r="N142" s="13"/>
    </row>
    <row r="143" spans="14:14" x14ac:dyDescent="0.3">
      <c r="N143" s="13"/>
    </row>
    <row r="144" spans="14:14" x14ac:dyDescent="0.3">
      <c r="N144" s="13"/>
    </row>
    <row r="145" spans="14:14" x14ac:dyDescent="0.3">
      <c r="N145" s="13"/>
    </row>
    <row r="146" spans="14:14" x14ac:dyDescent="0.3">
      <c r="N146" s="13"/>
    </row>
    <row r="147" spans="14:14" x14ac:dyDescent="0.3">
      <c r="N147" s="13"/>
    </row>
    <row r="148" spans="14:14" x14ac:dyDescent="0.3">
      <c r="N148" s="13"/>
    </row>
    <row r="149" spans="14:14" x14ac:dyDescent="0.3">
      <c r="N149" s="13"/>
    </row>
    <row r="150" spans="14:14" x14ac:dyDescent="0.3">
      <c r="N150" s="13"/>
    </row>
    <row r="151" spans="14:14" x14ac:dyDescent="0.3">
      <c r="N151" s="13"/>
    </row>
    <row r="152" spans="14:14" x14ac:dyDescent="0.3">
      <c r="N152" s="13"/>
    </row>
    <row r="153" spans="14:14" x14ac:dyDescent="0.3">
      <c r="N153" s="13"/>
    </row>
    <row r="154" spans="14:14" x14ac:dyDescent="0.3">
      <c r="N154" s="13"/>
    </row>
    <row r="155" spans="14:14" x14ac:dyDescent="0.3">
      <c r="N155" s="13"/>
    </row>
    <row r="156" spans="14:14" x14ac:dyDescent="0.3">
      <c r="N156" s="13"/>
    </row>
    <row r="157" spans="14:14" x14ac:dyDescent="0.3">
      <c r="N157" s="13"/>
    </row>
    <row r="158" spans="14:14" x14ac:dyDescent="0.3">
      <c r="N158" s="13"/>
    </row>
    <row r="159" spans="14:14" x14ac:dyDescent="0.3">
      <c r="N159" s="13"/>
    </row>
    <row r="160" spans="14:14" x14ac:dyDescent="0.3">
      <c r="N160" s="13"/>
    </row>
    <row r="161" spans="14:14" x14ac:dyDescent="0.3">
      <c r="N161" s="13"/>
    </row>
    <row r="162" spans="14:14" x14ac:dyDescent="0.3">
      <c r="N162" s="13"/>
    </row>
    <row r="163" spans="14:14" x14ac:dyDescent="0.3">
      <c r="N163" s="13"/>
    </row>
    <row r="164" spans="14:14" x14ac:dyDescent="0.3">
      <c r="N164" s="13"/>
    </row>
    <row r="165" spans="14:14" x14ac:dyDescent="0.3">
      <c r="N165" s="13"/>
    </row>
    <row r="166" spans="14:14" x14ac:dyDescent="0.3">
      <c r="N166" s="13"/>
    </row>
    <row r="167" spans="14:14" x14ac:dyDescent="0.3">
      <c r="N167" s="13"/>
    </row>
    <row r="168" spans="14:14" x14ac:dyDescent="0.3">
      <c r="N168" s="13"/>
    </row>
    <row r="169" spans="14:14" x14ac:dyDescent="0.3">
      <c r="N169" s="13"/>
    </row>
    <row r="170" spans="14:14" x14ac:dyDescent="0.3">
      <c r="N170" s="13"/>
    </row>
    <row r="171" spans="14:14" x14ac:dyDescent="0.3">
      <c r="N171" s="13"/>
    </row>
    <row r="172" spans="14:14" x14ac:dyDescent="0.3">
      <c r="N172" s="13"/>
    </row>
    <row r="173" spans="14:14" x14ac:dyDescent="0.3">
      <c r="N173" s="13"/>
    </row>
    <row r="174" spans="14:14" x14ac:dyDescent="0.3">
      <c r="N174" s="13"/>
    </row>
    <row r="175" spans="14:14" x14ac:dyDescent="0.3">
      <c r="N175" s="13"/>
    </row>
    <row r="176" spans="14:14" x14ac:dyDescent="0.3">
      <c r="N176" s="13"/>
    </row>
    <row r="177" spans="14:14" x14ac:dyDescent="0.3">
      <c r="N177" s="13"/>
    </row>
    <row r="178" spans="14:14" x14ac:dyDescent="0.3">
      <c r="N178" s="13"/>
    </row>
    <row r="179" spans="14:14" x14ac:dyDescent="0.3">
      <c r="N179" s="13"/>
    </row>
    <row r="180" spans="14:14" x14ac:dyDescent="0.3">
      <c r="N180" s="13"/>
    </row>
    <row r="181" spans="14:14" x14ac:dyDescent="0.3">
      <c r="N181" s="13"/>
    </row>
    <row r="182" spans="14:14" x14ac:dyDescent="0.3">
      <c r="N182" s="13"/>
    </row>
    <row r="183" spans="14:14" x14ac:dyDescent="0.3">
      <c r="N183" s="13"/>
    </row>
    <row r="184" spans="14:14" x14ac:dyDescent="0.3">
      <c r="N184" s="13"/>
    </row>
    <row r="185" spans="14:14" x14ac:dyDescent="0.3">
      <c r="N185" s="13"/>
    </row>
    <row r="186" spans="14:14" x14ac:dyDescent="0.3">
      <c r="N186" s="13"/>
    </row>
    <row r="187" spans="14:14" x14ac:dyDescent="0.3">
      <c r="N187" s="13"/>
    </row>
    <row r="188" spans="14:14" x14ac:dyDescent="0.3">
      <c r="N188" s="13"/>
    </row>
    <row r="189" spans="14:14" x14ac:dyDescent="0.3">
      <c r="N189" s="13"/>
    </row>
    <row r="190" spans="14:14" x14ac:dyDescent="0.3">
      <c r="N190" s="13"/>
    </row>
    <row r="191" spans="14:14" x14ac:dyDescent="0.3">
      <c r="N191" s="13"/>
    </row>
    <row r="192" spans="14:14" x14ac:dyDescent="0.3">
      <c r="N192" s="13"/>
    </row>
    <row r="193" spans="14:14" x14ac:dyDescent="0.3">
      <c r="N193" s="13"/>
    </row>
    <row r="194" spans="14:14" x14ac:dyDescent="0.3">
      <c r="N194" s="13"/>
    </row>
    <row r="195" spans="14:14" x14ac:dyDescent="0.3">
      <c r="N195" s="13"/>
    </row>
    <row r="196" spans="14:14" x14ac:dyDescent="0.3">
      <c r="N196" s="13"/>
    </row>
    <row r="197" spans="14:14" x14ac:dyDescent="0.3">
      <c r="N197" s="13"/>
    </row>
    <row r="198" spans="14:14" x14ac:dyDescent="0.3">
      <c r="N198" s="13"/>
    </row>
    <row r="199" spans="14:14" x14ac:dyDescent="0.3">
      <c r="N199" s="13"/>
    </row>
    <row r="200" spans="14:14" x14ac:dyDescent="0.3">
      <c r="N200" s="13"/>
    </row>
    <row r="201" spans="14:14" x14ac:dyDescent="0.3">
      <c r="N201" s="13"/>
    </row>
    <row r="202" spans="14:14" x14ac:dyDescent="0.3">
      <c r="N202" s="13"/>
    </row>
    <row r="203" spans="14:14" x14ac:dyDescent="0.3">
      <c r="N203" s="13"/>
    </row>
    <row r="204" spans="14:14" x14ac:dyDescent="0.3">
      <c r="N204" s="13"/>
    </row>
    <row r="205" spans="14:14" x14ac:dyDescent="0.3">
      <c r="N205" s="13"/>
    </row>
    <row r="206" spans="14:14" x14ac:dyDescent="0.3">
      <c r="N206" s="13"/>
    </row>
    <row r="207" spans="14:14" x14ac:dyDescent="0.3">
      <c r="N207" s="13"/>
    </row>
    <row r="208" spans="14:14" x14ac:dyDescent="0.3">
      <c r="N208" s="13"/>
    </row>
    <row r="209" spans="14:14" x14ac:dyDescent="0.3">
      <c r="N209" s="13"/>
    </row>
    <row r="210" spans="14:14" x14ac:dyDescent="0.3">
      <c r="N210" s="13"/>
    </row>
    <row r="211" spans="14:14" x14ac:dyDescent="0.3">
      <c r="N211" s="13"/>
    </row>
    <row r="212" spans="14:14" x14ac:dyDescent="0.3">
      <c r="N212" s="13"/>
    </row>
    <row r="213" spans="14:14" x14ac:dyDescent="0.3">
      <c r="N213" s="13"/>
    </row>
    <row r="214" spans="14:14" x14ac:dyDescent="0.3">
      <c r="N214" s="13"/>
    </row>
    <row r="215" spans="14:14" x14ac:dyDescent="0.3">
      <c r="N215" s="13"/>
    </row>
    <row r="216" spans="14:14" x14ac:dyDescent="0.3">
      <c r="N216" s="13"/>
    </row>
    <row r="217" spans="14:14" x14ac:dyDescent="0.3">
      <c r="N217" s="13"/>
    </row>
    <row r="218" spans="14:14" x14ac:dyDescent="0.3">
      <c r="N218" s="13"/>
    </row>
    <row r="219" spans="14:14" x14ac:dyDescent="0.3">
      <c r="N219" s="13"/>
    </row>
    <row r="220" spans="14:14" x14ac:dyDescent="0.3">
      <c r="N220" s="13"/>
    </row>
    <row r="221" spans="14:14" x14ac:dyDescent="0.3">
      <c r="N221" s="13"/>
    </row>
    <row r="222" spans="14:14" x14ac:dyDescent="0.3">
      <c r="N222" s="13"/>
    </row>
    <row r="223" spans="14:14" x14ac:dyDescent="0.3">
      <c r="N223" s="13"/>
    </row>
    <row r="224" spans="14:14" x14ac:dyDescent="0.3">
      <c r="N224" s="13"/>
    </row>
    <row r="225" spans="14:14" x14ac:dyDescent="0.3">
      <c r="N225" s="13"/>
    </row>
    <row r="226" spans="14:14" x14ac:dyDescent="0.3">
      <c r="N226" s="13"/>
    </row>
    <row r="227" spans="14:14" x14ac:dyDescent="0.3">
      <c r="N227" s="13"/>
    </row>
    <row r="228" spans="14:14" x14ac:dyDescent="0.3">
      <c r="N228" s="13"/>
    </row>
    <row r="229" spans="14:14" x14ac:dyDescent="0.3">
      <c r="N229" s="13"/>
    </row>
    <row r="230" spans="14:14" x14ac:dyDescent="0.3">
      <c r="N230" s="13"/>
    </row>
    <row r="231" spans="14:14" x14ac:dyDescent="0.3">
      <c r="N231" s="13"/>
    </row>
    <row r="232" spans="14:14" x14ac:dyDescent="0.3">
      <c r="N232" s="13"/>
    </row>
    <row r="233" spans="14:14" x14ac:dyDescent="0.3">
      <c r="N233" s="13"/>
    </row>
    <row r="234" spans="14:14" x14ac:dyDescent="0.3">
      <c r="N234" s="13"/>
    </row>
    <row r="235" spans="14:14" x14ac:dyDescent="0.3">
      <c r="N235" s="13"/>
    </row>
    <row r="236" spans="14:14" x14ac:dyDescent="0.3">
      <c r="N236" s="13"/>
    </row>
    <row r="237" spans="14:14" x14ac:dyDescent="0.3">
      <c r="N237" s="13"/>
    </row>
    <row r="238" spans="14:14" x14ac:dyDescent="0.3">
      <c r="N238" s="13"/>
    </row>
    <row r="239" spans="14:14" x14ac:dyDescent="0.3">
      <c r="N239" s="13"/>
    </row>
    <row r="240" spans="14:14" x14ac:dyDescent="0.3">
      <c r="N240" s="13"/>
    </row>
    <row r="241" spans="14:14" x14ac:dyDescent="0.3">
      <c r="N241" s="13"/>
    </row>
    <row r="242" spans="14:14" x14ac:dyDescent="0.3">
      <c r="N242" s="13"/>
    </row>
    <row r="243" spans="14:14" x14ac:dyDescent="0.3">
      <c r="N243" s="13"/>
    </row>
    <row r="244" spans="14:14" x14ac:dyDescent="0.3">
      <c r="N244" s="13"/>
    </row>
    <row r="245" spans="14:14" x14ac:dyDescent="0.3">
      <c r="N245" s="13"/>
    </row>
    <row r="246" spans="14:14" x14ac:dyDescent="0.3">
      <c r="N246" s="13"/>
    </row>
    <row r="247" spans="14:14" x14ac:dyDescent="0.3">
      <c r="N247" s="13"/>
    </row>
    <row r="248" spans="14:14" x14ac:dyDescent="0.3">
      <c r="N248" s="13"/>
    </row>
    <row r="249" spans="14:14" x14ac:dyDescent="0.3">
      <c r="N249" s="13"/>
    </row>
    <row r="250" spans="14:14" x14ac:dyDescent="0.3">
      <c r="N250" s="13"/>
    </row>
    <row r="251" spans="14:14" x14ac:dyDescent="0.3">
      <c r="N251" s="13"/>
    </row>
    <row r="252" spans="14:14" x14ac:dyDescent="0.3">
      <c r="N252" s="13"/>
    </row>
    <row r="253" spans="14:14" x14ac:dyDescent="0.3">
      <c r="N253" s="13"/>
    </row>
    <row r="254" spans="14:14" x14ac:dyDescent="0.3">
      <c r="N254" s="13"/>
    </row>
    <row r="255" spans="14:14" x14ac:dyDescent="0.3">
      <c r="N255" s="13"/>
    </row>
    <row r="256" spans="14:14" x14ac:dyDescent="0.3">
      <c r="N256" s="13"/>
    </row>
    <row r="257" spans="14:14" x14ac:dyDescent="0.3">
      <c r="N257" s="13"/>
    </row>
    <row r="258" spans="14:14" x14ac:dyDescent="0.3">
      <c r="N258" s="13"/>
    </row>
    <row r="259" spans="14:14" x14ac:dyDescent="0.3">
      <c r="N259" s="13"/>
    </row>
    <row r="260" spans="14:14" x14ac:dyDescent="0.3">
      <c r="N260" s="13"/>
    </row>
    <row r="261" spans="14:14" x14ac:dyDescent="0.3">
      <c r="N261" s="13"/>
    </row>
    <row r="262" spans="14:14" x14ac:dyDescent="0.3">
      <c r="N262" s="13"/>
    </row>
    <row r="263" spans="14:14" x14ac:dyDescent="0.3">
      <c r="N263" s="13"/>
    </row>
    <row r="264" spans="14:14" x14ac:dyDescent="0.3">
      <c r="N264" s="13"/>
    </row>
    <row r="265" spans="14:14" x14ac:dyDescent="0.3">
      <c r="N265" s="13"/>
    </row>
    <row r="266" spans="14:14" x14ac:dyDescent="0.3">
      <c r="N266" s="13"/>
    </row>
    <row r="267" spans="14:14" x14ac:dyDescent="0.3">
      <c r="N267" s="13"/>
    </row>
    <row r="268" spans="14:14" x14ac:dyDescent="0.3">
      <c r="N268" s="13"/>
    </row>
    <row r="269" spans="14:14" x14ac:dyDescent="0.3">
      <c r="N269" s="13"/>
    </row>
    <row r="270" spans="14:14" x14ac:dyDescent="0.3">
      <c r="N270" s="13"/>
    </row>
    <row r="271" spans="14:14" x14ac:dyDescent="0.3">
      <c r="N271" s="13"/>
    </row>
    <row r="272" spans="14:14" x14ac:dyDescent="0.3">
      <c r="N272" s="13"/>
    </row>
    <row r="273" spans="14:14" x14ac:dyDescent="0.3">
      <c r="N273" s="13"/>
    </row>
    <row r="274" spans="14:14" x14ac:dyDescent="0.3">
      <c r="N274" s="13"/>
    </row>
    <row r="275" spans="14:14" x14ac:dyDescent="0.3">
      <c r="N275" s="13"/>
    </row>
    <row r="276" spans="14:14" x14ac:dyDescent="0.3">
      <c r="N276" s="13"/>
    </row>
    <row r="277" spans="14:14" x14ac:dyDescent="0.3">
      <c r="N277" s="13"/>
    </row>
    <row r="278" spans="14:14" x14ac:dyDescent="0.3">
      <c r="N278" s="13"/>
    </row>
    <row r="279" spans="14:14" x14ac:dyDescent="0.3">
      <c r="N279" s="13"/>
    </row>
    <row r="280" spans="14:14" x14ac:dyDescent="0.3">
      <c r="N280" s="13"/>
    </row>
    <row r="281" spans="14:14" x14ac:dyDescent="0.3">
      <c r="N281" s="13"/>
    </row>
    <row r="282" spans="14:14" x14ac:dyDescent="0.3">
      <c r="N282" s="13"/>
    </row>
    <row r="283" spans="14:14" x14ac:dyDescent="0.3">
      <c r="N283" s="13"/>
    </row>
    <row r="284" spans="14:14" x14ac:dyDescent="0.3">
      <c r="N284" s="13"/>
    </row>
    <row r="285" spans="14:14" x14ac:dyDescent="0.3">
      <c r="N285" s="13"/>
    </row>
    <row r="286" spans="14:14" x14ac:dyDescent="0.3">
      <c r="N286" s="13"/>
    </row>
    <row r="287" spans="14:14" x14ac:dyDescent="0.3">
      <c r="N287" s="13"/>
    </row>
    <row r="288" spans="14:14" x14ac:dyDescent="0.3">
      <c r="N288" s="13"/>
    </row>
    <row r="289" spans="14:14" x14ac:dyDescent="0.3">
      <c r="N289" s="13"/>
    </row>
    <row r="290" spans="14:14" x14ac:dyDescent="0.3">
      <c r="N290" s="13"/>
    </row>
    <row r="291" spans="14:14" x14ac:dyDescent="0.3">
      <c r="N291" s="13"/>
    </row>
    <row r="292" spans="14:14" x14ac:dyDescent="0.3">
      <c r="N292" s="13"/>
    </row>
    <row r="293" spans="14:14" x14ac:dyDescent="0.3">
      <c r="N293" s="13"/>
    </row>
    <row r="294" spans="14:14" x14ac:dyDescent="0.3">
      <c r="N294" s="13"/>
    </row>
    <row r="295" spans="14:14" x14ac:dyDescent="0.3">
      <c r="N295" s="13"/>
    </row>
    <row r="296" spans="14:14" x14ac:dyDescent="0.3">
      <c r="N296" s="13"/>
    </row>
    <row r="297" spans="14:14" x14ac:dyDescent="0.3">
      <c r="N297" s="13"/>
    </row>
    <row r="298" spans="14:14" x14ac:dyDescent="0.3">
      <c r="N298" s="13"/>
    </row>
    <row r="299" spans="14:14" x14ac:dyDescent="0.3">
      <c r="N299" s="13"/>
    </row>
    <row r="300" spans="14:14" x14ac:dyDescent="0.3">
      <c r="N300" s="13"/>
    </row>
    <row r="301" spans="14:14" x14ac:dyDescent="0.3">
      <c r="N301" s="13"/>
    </row>
    <row r="302" spans="14:14" x14ac:dyDescent="0.3">
      <c r="N302" s="13"/>
    </row>
    <row r="303" spans="14:14" x14ac:dyDescent="0.3">
      <c r="N303" s="13"/>
    </row>
    <row r="304" spans="14:14" x14ac:dyDescent="0.3">
      <c r="N304" s="13"/>
    </row>
    <row r="305" spans="14:14" x14ac:dyDescent="0.3">
      <c r="N305" s="13"/>
    </row>
    <row r="306" spans="14:14" x14ac:dyDescent="0.3">
      <c r="N306" s="13"/>
    </row>
    <row r="307" spans="14:14" x14ac:dyDescent="0.3">
      <c r="N307" s="13"/>
    </row>
    <row r="308" spans="14:14" x14ac:dyDescent="0.3">
      <c r="N308" s="13"/>
    </row>
    <row r="309" spans="14:14" x14ac:dyDescent="0.3">
      <c r="N309" s="13"/>
    </row>
    <row r="310" spans="14:14" x14ac:dyDescent="0.3">
      <c r="N310" s="13"/>
    </row>
    <row r="311" spans="14:14" x14ac:dyDescent="0.3">
      <c r="N311" s="13"/>
    </row>
    <row r="312" spans="14:14" x14ac:dyDescent="0.3">
      <c r="N312" s="13"/>
    </row>
    <row r="313" spans="14:14" x14ac:dyDescent="0.3">
      <c r="N313" s="13"/>
    </row>
    <row r="314" spans="14:14" x14ac:dyDescent="0.3">
      <c r="N314" s="13"/>
    </row>
    <row r="315" spans="14:14" x14ac:dyDescent="0.3">
      <c r="N315" s="13"/>
    </row>
    <row r="316" spans="14:14" x14ac:dyDescent="0.3">
      <c r="N316" s="13"/>
    </row>
    <row r="317" spans="14:14" x14ac:dyDescent="0.3">
      <c r="N317" s="13"/>
    </row>
    <row r="318" spans="14:14" x14ac:dyDescent="0.3">
      <c r="N318" s="13"/>
    </row>
    <row r="319" spans="14:14" x14ac:dyDescent="0.3">
      <c r="N319" s="13"/>
    </row>
    <row r="320" spans="14:14" x14ac:dyDescent="0.3">
      <c r="N320" s="13"/>
    </row>
    <row r="321" spans="14:14" x14ac:dyDescent="0.3">
      <c r="N321" s="13"/>
    </row>
    <row r="322" spans="14:14" x14ac:dyDescent="0.3">
      <c r="N322" s="13"/>
    </row>
    <row r="323" spans="14:14" x14ac:dyDescent="0.3">
      <c r="N323" s="13"/>
    </row>
    <row r="324" spans="14:14" x14ac:dyDescent="0.3">
      <c r="N324" s="13"/>
    </row>
    <row r="325" spans="14:14" x14ac:dyDescent="0.3">
      <c r="N325" s="13"/>
    </row>
    <row r="326" spans="14:14" x14ac:dyDescent="0.3">
      <c r="N326" s="13"/>
    </row>
    <row r="327" spans="14:14" x14ac:dyDescent="0.3">
      <c r="N327" s="13"/>
    </row>
    <row r="328" spans="14:14" x14ac:dyDescent="0.3">
      <c r="N328" s="13"/>
    </row>
    <row r="329" spans="14:14" x14ac:dyDescent="0.3">
      <c r="N329" s="13"/>
    </row>
    <row r="330" spans="14:14" x14ac:dyDescent="0.3">
      <c r="N330" s="13"/>
    </row>
    <row r="331" spans="14:14" x14ac:dyDescent="0.3">
      <c r="N331" s="13"/>
    </row>
    <row r="332" spans="14:14" x14ac:dyDescent="0.3">
      <c r="N332" s="13"/>
    </row>
    <row r="333" spans="14:14" x14ac:dyDescent="0.3">
      <c r="N333" s="13"/>
    </row>
    <row r="334" spans="14:14" x14ac:dyDescent="0.3">
      <c r="N334" s="13"/>
    </row>
    <row r="335" spans="14:14" x14ac:dyDescent="0.3">
      <c r="N335" s="13"/>
    </row>
    <row r="336" spans="14:14" x14ac:dyDescent="0.3">
      <c r="N336" s="13"/>
    </row>
    <row r="337" spans="14:14" x14ac:dyDescent="0.3">
      <c r="N337" s="13"/>
    </row>
    <row r="338" spans="14:14" x14ac:dyDescent="0.3">
      <c r="N338" s="13"/>
    </row>
    <row r="339" spans="14:14" x14ac:dyDescent="0.3">
      <c r="N339" s="13"/>
    </row>
    <row r="340" spans="14:14" x14ac:dyDescent="0.3">
      <c r="N340" s="13"/>
    </row>
    <row r="341" spans="14:14" x14ac:dyDescent="0.3">
      <c r="N341" s="13"/>
    </row>
    <row r="342" spans="14:14" x14ac:dyDescent="0.3">
      <c r="N342" s="13"/>
    </row>
    <row r="343" spans="14:14" x14ac:dyDescent="0.3">
      <c r="N343" s="13"/>
    </row>
    <row r="344" spans="14:14" x14ac:dyDescent="0.3">
      <c r="N344" s="13"/>
    </row>
    <row r="345" spans="14:14" x14ac:dyDescent="0.3">
      <c r="N345" s="13"/>
    </row>
    <row r="346" spans="14:14" x14ac:dyDescent="0.3">
      <c r="N346" s="13"/>
    </row>
    <row r="347" spans="14:14" x14ac:dyDescent="0.3">
      <c r="N347" s="13"/>
    </row>
    <row r="348" spans="14:14" x14ac:dyDescent="0.3">
      <c r="N348" s="13"/>
    </row>
    <row r="349" spans="14:14" x14ac:dyDescent="0.3">
      <c r="N349" s="13"/>
    </row>
    <row r="350" spans="14:14" x14ac:dyDescent="0.3">
      <c r="N350" s="13"/>
    </row>
    <row r="351" spans="14:14" x14ac:dyDescent="0.3">
      <c r="N351" s="13"/>
    </row>
    <row r="352" spans="14:14" x14ac:dyDescent="0.3">
      <c r="N352" s="13"/>
    </row>
    <row r="353" spans="14:14" x14ac:dyDescent="0.3">
      <c r="N353" s="13"/>
    </row>
    <row r="354" spans="14:14" x14ac:dyDescent="0.3">
      <c r="N354" s="13"/>
    </row>
    <row r="355" spans="14:14" x14ac:dyDescent="0.3">
      <c r="N355" s="13"/>
    </row>
    <row r="356" spans="14:14" x14ac:dyDescent="0.3">
      <c r="N356" s="13"/>
    </row>
    <row r="357" spans="14:14" x14ac:dyDescent="0.3">
      <c r="N357" s="13"/>
    </row>
    <row r="358" spans="14:14" x14ac:dyDescent="0.3">
      <c r="N358" s="13"/>
    </row>
    <row r="359" spans="14:14" x14ac:dyDescent="0.3">
      <c r="N359" s="13"/>
    </row>
    <row r="360" spans="14:14" x14ac:dyDescent="0.3">
      <c r="N360" s="13"/>
    </row>
    <row r="361" spans="14:14" x14ac:dyDescent="0.3">
      <c r="N361" s="13"/>
    </row>
    <row r="362" spans="14:14" x14ac:dyDescent="0.3">
      <c r="N362" s="13"/>
    </row>
    <row r="363" spans="14:14" x14ac:dyDescent="0.3">
      <c r="N363" s="13"/>
    </row>
    <row r="364" spans="14:14" x14ac:dyDescent="0.3">
      <c r="N364" s="13"/>
    </row>
    <row r="365" spans="14:14" x14ac:dyDescent="0.3">
      <c r="N365" s="13"/>
    </row>
    <row r="366" spans="14:14" x14ac:dyDescent="0.3">
      <c r="N366" s="13"/>
    </row>
    <row r="367" spans="14:14" x14ac:dyDescent="0.3">
      <c r="N367" s="13"/>
    </row>
    <row r="368" spans="14:14" x14ac:dyDescent="0.3">
      <c r="N368" s="13"/>
    </row>
    <row r="369" spans="14:14" x14ac:dyDescent="0.3">
      <c r="N369" s="13"/>
    </row>
    <row r="370" spans="14:14" x14ac:dyDescent="0.3">
      <c r="N370" s="13"/>
    </row>
    <row r="371" spans="14:14" x14ac:dyDescent="0.3">
      <c r="N371" s="13"/>
    </row>
    <row r="372" spans="14:14" x14ac:dyDescent="0.3">
      <c r="N372" s="13"/>
    </row>
    <row r="373" spans="14:14" x14ac:dyDescent="0.3">
      <c r="N373" s="13"/>
    </row>
    <row r="374" spans="14:14" x14ac:dyDescent="0.3">
      <c r="N374" s="13"/>
    </row>
    <row r="375" spans="14:14" x14ac:dyDescent="0.3">
      <c r="N375" s="13"/>
    </row>
    <row r="376" spans="14:14" x14ac:dyDescent="0.3">
      <c r="N376" s="13"/>
    </row>
    <row r="377" spans="14:14" x14ac:dyDescent="0.3">
      <c r="N377" s="13"/>
    </row>
    <row r="378" spans="14:14" x14ac:dyDescent="0.3">
      <c r="N378" s="13"/>
    </row>
    <row r="379" spans="14:14" x14ac:dyDescent="0.3">
      <c r="N379" s="13"/>
    </row>
    <row r="380" spans="14:14" x14ac:dyDescent="0.3">
      <c r="N380" s="13"/>
    </row>
    <row r="381" spans="14:14" x14ac:dyDescent="0.3">
      <c r="N381" s="13"/>
    </row>
    <row r="382" spans="14:14" x14ac:dyDescent="0.3">
      <c r="N382" s="13"/>
    </row>
    <row r="383" spans="14:14" x14ac:dyDescent="0.3">
      <c r="N383" s="13"/>
    </row>
    <row r="384" spans="14:14" x14ac:dyDescent="0.3">
      <c r="N384" s="13"/>
    </row>
    <row r="385" spans="14:14" x14ac:dyDescent="0.3">
      <c r="N385" s="13"/>
    </row>
    <row r="386" spans="14:14" x14ac:dyDescent="0.3">
      <c r="N386" s="13"/>
    </row>
    <row r="387" spans="14:14" x14ac:dyDescent="0.3">
      <c r="N387" s="13"/>
    </row>
    <row r="388" spans="14:14" x14ac:dyDescent="0.3">
      <c r="N388" s="13"/>
    </row>
    <row r="389" spans="14:14" x14ac:dyDescent="0.3">
      <c r="N389" s="13"/>
    </row>
    <row r="390" spans="14:14" x14ac:dyDescent="0.3">
      <c r="N390" s="13"/>
    </row>
    <row r="391" spans="14:14" x14ac:dyDescent="0.3">
      <c r="N391" s="13"/>
    </row>
    <row r="392" spans="14:14" x14ac:dyDescent="0.3">
      <c r="N392" s="13"/>
    </row>
    <row r="393" spans="14:14" x14ac:dyDescent="0.3">
      <c r="N393" s="13"/>
    </row>
    <row r="394" spans="14:14" x14ac:dyDescent="0.3">
      <c r="N394" s="13"/>
    </row>
    <row r="395" spans="14:14" x14ac:dyDescent="0.3">
      <c r="N395" s="13"/>
    </row>
    <row r="396" spans="14:14" x14ac:dyDescent="0.3">
      <c r="N396" s="13"/>
    </row>
    <row r="397" spans="14:14" x14ac:dyDescent="0.3">
      <c r="N397" s="13"/>
    </row>
    <row r="398" spans="14:14" x14ac:dyDescent="0.3">
      <c r="N398" s="13"/>
    </row>
    <row r="399" spans="14:14" x14ac:dyDescent="0.3">
      <c r="N399" s="13"/>
    </row>
    <row r="400" spans="14:14" x14ac:dyDescent="0.3">
      <c r="N400" s="13"/>
    </row>
    <row r="401" spans="14:14" x14ac:dyDescent="0.3">
      <c r="N401" s="13"/>
    </row>
    <row r="402" spans="14:14" x14ac:dyDescent="0.3">
      <c r="N402" s="13"/>
    </row>
    <row r="403" spans="14:14" x14ac:dyDescent="0.3">
      <c r="N403" s="13"/>
    </row>
    <row r="404" spans="14:14" x14ac:dyDescent="0.3">
      <c r="N404" s="13"/>
    </row>
    <row r="405" spans="14:14" x14ac:dyDescent="0.3">
      <c r="N405" s="13"/>
    </row>
    <row r="406" spans="14:14" x14ac:dyDescent="0.3">
      <c r="N406" s="13"/>
    </row>
    <row r="407" spans="14:14" x14ac:dyDescent="0.3">
      <c r="N407" s="13"/>
    </row>
    <row r="408" spans="14:14" x14ac:dyDescent="0.3">
      <c r="N408" s="13"/>
    </row>
    <row r="409" spans="14:14" x14ac:dyDescent="0.3">
      <c r="N409" s="13"/>
    </row>
    <row r="410" spans="14:14" x14ac:dyDescent="0.3">
      <c r="N410" s="13"/>
    </row>
    <row r="411" spans="14:14" x14ac:dyDescent="0.3">
      <c r="N411" s="13"/>
    </row>
    <row r="412" spans="14:14" x14ac:dyDescent="0.3">
      <c r="N412" s="13"/>
    </row>
    <row r="413" spans="14:14" x14ac:dyDescent="0.3">
      <c r="N413" s="13"/>
    </row>
    <row r="414" spans="14:14" x14ac:dyDescent="0.3">
      <c r="N414" s="13"/>
    </row>
    <row r="415" spans="14:14" x14ac:dyDescent="0.3">
      <c r="N415" s="13"/>
    </row>
    <row r="416" spans="14:14" x14ac:dyDescent="0.3">
      <c r="N416" s="13"/>
    </row>
    <row r="417" spans="14:14" x14ac:dyDescent="0.3">
      <c r="N417" s="13"/>
    </row>
    <row r="418" spans="14:14" x14ac:dyDescent="0.3">
      <c r="N418" s="13"/>
    </row>
    <row r="419" spans="14:14" x14ac:dyDescent="0.3">
      <c r="N419" s="13"/>
    </row>
    <row r="420" spans="14:14" x14ac:dyDescent="0.3">
      <c r="N420" s="13"/>
    </row>
    <row r="421" spans="14:14" x14ac:dyDescent="0.3">
      <c r="N421" s="13"/>
    </row>
    <row r="422" spans="14:14" x14ac:dyDescent="0.3">
      <c r="N422" s="13"/>
    </row>
    <row r="423" spans="14:14" x14ac:dyDescent="0.3">
      <c r="N423" s="13"/>
    </row>
    <row r="424" spans="14:14" x14ac:dyDescent="0.3">
      <c r="N424" s="13"/>
    </row>
    <row r="425" spans="14:14" x14ac:dyDescent="0.3">
      <c r="N425" s="13"/>
    </row>
    <row r="426" spans="14:14" x14ac:dyDescent="0.3">
      <c r="N426" s="13"/>
    </row>
    <row r="427" spans="14:14" x14ac:dyDescent="0.3">
      <c r="N427" s="13"/>
    </row>
    <row r="428" spans="14:14" x14ac:dyDescent="0.3">
      <c r="N428" s="13"/>
    </row>
    <row r="429" spans="14:14" x14ac:dyDescent="0.3">
      <c r="N429" s="13"/>
    </row>
    <row r="430" spans="14:14" x14ac:dyDescent="0.3">
      <c r="N430" s="13"/>
    </row>
    <row r="431" spans="14:14" x14ac:dyDescent="0.3">
      <c r="N431" s="13"/>
    </row>
    <row r="432" spans="14:14" x14ac:dyDescent="0.3">
      <c r="N432" s="13"/>
    </row>
    <row r="433" spans="14:14" x14ac:dyDescent="0.3">
      <c r="N433" s="13"/>
    </row>
    <row r="434" spans="14:14" x14ac:dyDescent="0.3">
      <c r="N434" s="13"/>
    </row>
    <row r="435" spans="14:14" x14ac:dyDescent="0.3">
      <c r="N435" s="13"/>
    </row>
    <row r="436" spans="14:14" x14ac:dyDescent="0.3">
      <c r="N436" s="13"/>
    </row>
    <row r="437" spans="14:14" x14ac:dyDescent="0.3">
      <c r="N437" s="13"/>
    </row>
    <row r="438" spans="14:14" x14ac:dyDescent="0.3">
      <c r="N438" s="13"/>
    </row>
    <row r="439" spans="14:14" x14ac:dyDescent="0.3">
      <c r="N439" s="13"/>
    </row>
    <row r="440" spans="14:14" x14ac:dyDescent="0.3">
      <c r="N440" s="13"/>
    </row>
    <row r="441" spans="14:14" x14ac:dyDescent="0.3">
      <c r="N441" s="13"/>
    </row>
    <row r="442" spans="14:14" x14ac:dyDescent="0.3">
      <c r="N442" s="13"/>
    </row>
    <row r="443" spans="14:14" x14ac:dyDescent="0.3">
      <c r="N443" s="13"/>
    </row>
    <row r="444" spans="14:14" x14ac:dyDescent="0.3">
      <c r="N444" s="13"/>
    </row>
    <row r="445" spans="14:14" x14ac:dyDescent="0.3">
      <c r="N445" s="13"/>
    </row>
    <row r="446" spans="14:14" x14ac:dyDescent="0.3">
      <c r="N446" s="13"/>
    </row>
    <row r="447" spans="14:14" x14ac:dyDescent="0.3">
      <c r="N447" s="13"/>
    </row>
    <row r="448" spans="14:14" x14ac:dyDescent="0.3">
      <c r="N448" s="13"/>
    </row>
    <row r="449" spans="14:14" x14ac:dyDescent="0.3">
      <c r="N449" s="13"/>
    </row>
    <row r="450" spans="14:14" x14ac:dyDescent="0.3">
      <c r="N450" s="13"/>
    </row>
    <row r="451" spans="14:14" x14ac:dyDescent="0.3">
      <c r="N451" s="13"/>
    </row>
    <row r="452" spans="14:14" x14ac:dyDescent="0.3">
      <c r="N452" s="13"/>
    </row>
    <row r="453" spans="14:14" x14ac:dyDescent="0.3">
      <c r="N453" s="13"/>
    </row>
    <row r="454" spans="14:14" x14ac:dyDescent="0.3">
      <c r="N454" s="13"/>
    </row>
    <row r="455" spans="14:14" x14ac:dyDescent="0.3">
      <c r="N455" s="13"/>
    </row>
    <row r="456" spans="14:14" x14ac:dyDescent="0.3">
      <c r="N456" s="13"/>
    </row>
    <row r="457" spans="14:14" x14ac:dyDescent="0.3">
      <c r="N457" s="13"/>
    </row>
    <row r="458" spans="14:14" x14ac:dyDescent="0.3">
      <c r="N458" s="13"/>
    </row>
    <row r="459" spans="14:14" x14ac:dyDescent="0.3">
      <c r="N459" s="13"/>
    </row>
    <row r="460" spans="14:14" x14ac:dyDescent="0.3">
      <c r="N460" s="13"/>
    </row>
    <row r="461" spans="14:14" x14ac:dyDescent="0.3">
      <c r="N461" s="13"/>
    </row>
    <row r="462" spans="14:14" x14ac:dyDescent="0.3">
      <c r="N462" s="13"/>
    </row>
    <row r="463" spans="14:14" x14ac:dyDescent="0.3">
      <c r="N463" s="13"/>
    </row>
    <row r="464" spans="14:14" x14ac:dyDescent="0.3">
      <c r="N464" s="13"/>
    </row>
    <row r="465" spans="14:14" x14ac:dyDescent="0.3">
      <c r="N465" s="13"/>
    </row>
    <row r="466" spans="14:14" x14ac:dyDescent="0.3">
      <c r="N466" s="13"/>
    </row>
    <row r="467" spans="14:14" x14ac:dyDescent="0.3">
      <c r="N467" s="13"/>
    </row>
    <row r="468" spans="14:14" x14ac:dyDescent="0.3">
      <c r="N468" s="13"/>
    </row>
    <row r="469" spans="14:14" x14ac:dyDescent="0.3">
      <c r="N469" s="13"/>
    </row>
    <row r="470" spans="14:14" x14ac:dyDescent="0.3">
      <c r="N470" s="13"/>
    </row>
    <row r="471" spans="14:14" x14ac:dyDescent="0.3">
      <c r="N471" s="13"/>
    </row>
    <row r="472" spans="14:14" x14ac:dyDescent="0.3">
      <c r="N472" s="13"/>
    </row>
    <row r="473" spans="14:14" x14ac:dyDescent="0.3">
      <c r="N473" s="13"/>
    </row>
    <row r="474" spans="14:14" x14ac:dyDescent="0.3">
      <c r="N474" s="13"/>
    </row>
    <row r="475" spans="14:14" x14ac:dyDescent="0.3">
      <c r="N475" s="13"/>
    </row>
    <row r="476" spans="14:14" x14ac:dyDescent="0.3">
      <c r="N476" s="13"/>
    </row>
    <row r="477" spans="14:14" x14ac:dyDescent="0.3">
      <c r="N477" s="13"/>
    </row>
    <row r="478" spans="14:14" x14ac:dyDescent="0.3">
      <c r="N478" s="13"/>
    </row>
    <row r="479" spans="14:14" x14ac:dyDescent="0.3">
      <c r="N479" s="13"/>
    </row>
    <row r="480" spans="14:14" x14ac:dyDescent="0.3">
      <c r="N480" s="13"/>
    </row>
    <row r="481" spans="14:14" x14ac:dyDescent="0.3">
      <c r="N481" s="13"/>
    </row>
    <row r="482" spans="14:14" x14ac:dyDescent="0.3">
      <c r="N482" s="13"/>
    </row>
    <row r="483" spans="14:14" x14ac:dyDescent="0.3">
      <c r="N483" s="13"/>
    </row>
    <row r="484" spans="14:14" x14ac:dyDescent="0.3">
      <c r="N484" s="13"/>
    </row>
    <row r="485" spans="14:14" x14ac:dyDescent="0.3">
      <c r="N485" s="13"/>
    </row>
    <row r="486" spans="14:14" x14ac:dyDescent="0.3">
      <c r="N486" s="13"/>
    </row>
    <row r="487" spans="14:14" x14ac:dyDescent="0.3">
      <c r="N487" s="13"/>
    </row>
    <row r="488" spans="14:14" x14ac:dyDescent="0.3">
      <c r="N488" s="13"/>
    </row>
    <row r="489" spans="14:14" x14ac:dyDescent="0.3">
      <c r="N489" s="13"/>
    </row>
    <row r="490" spans="14:14" x14ac:dyDescent="0.3">
      <c r="N490" s="13"/>
    </row>
    <row r="491" spans="14:14" x14ac:dyDescent="0.3">
      <c r="N491" s="13"/>
    </row>
    <row r="492" spans="14:14" x14ac:dyDescent="0.3">
      <c r="N492" s="13"/>
    </row>
    <row r="493" spans="14:14" x14ac:dyDescent="0.3">
      <c r="N493" s="13"/>
    </row>
    <row r="494" spans="14:14" x14ac:dyDescent="0.3">
      <c r="N494" s="13"/>
    </row>
    <row r="495" spans="14:14" x14ac:dyDescent="0.3">
      <c r="N495" s="13"/>
    </row>
    <row r="496" spans="14:14" x14ac:dyDescent="0.3">
      <c r="N496" s="13"/>
    </row>
    <row r="497" spans="14:14" x14ac:dyDescent="0.3">
      <c r="N497" s="13"/>
    </row>
    <row r="498" spans="14:14" x14ac:dyDescent="0.3">
      <c r="N498" s="13"/>
    </row>
    <row r="499" spans="14:14" x14ac:dyDescent="0.3">
      <c r="N499" s="13"/>
    </row>
    <row r="500" spans="14:14" x14ac:dyDescent="0.3">
      <c r="N500" s="13"/>
    </row>
    <row r="501" spans="14:14" x14ac:dyDescent="0.3">
      <c r="N501" s="13"/>
    </row>
    <row r="502" spans="14:14" x14ac:dyDescent="0.3">
      <c r="N502" s="13"/>
    </row>
    <row r="503" spans="14:14" x14ac:dyDescent="0.3">
      <c r="N503" s="13"/>
    </row>
    <row r="504" spans="14:14" x14ac:dyDescent="0.3">
      <c r="N504" s="13"/>
    </row>
    <row r="505" spans="14:14" x14ac:dyDescent="0.3">
      <c r="N505" s="13"/>
    </row>
    <row r="506" spans="14:14" x14ac:dyDescent="0.3">
      <c r="N506" s="13"/>
    </row>
    <row r="507" spans="14:14" x14ac:dyDescent="0.3">
      <c r="N507" s="13"/>
    </row>
    <row r="508" spans="14:14" x14ac:dyDescent="0.3">
      <c r="N508" s="13"/>
    </row>
    <row r="509" spans="14:14" x14ac:dyDescent="0.3">
      <c r="N509" s="13"/>
    </row>
    <row r="510" spans="14:14" x14ac:dyDescent="0.3">
      <c r="N510" s="13"/>
    </row>
    <row r="511" spans="14:14" x14ac:dyDescent="0.3">
      <c r="N511" s="13"/>
    </row>
    <row r="512" spans="14:14" x14ac:dyDescent="0.3">
      <c r="N512" s="13"/>
    </row>
    <row r="513" spans="14:14" x14ac:dyDescent="0.3">
      <c r="N513" s="13"/>
    </row>
    <row r="514" spans="14:14" x14ac:dyDescent="0.3">
      <c r="N514" s="13"/>
    </row>
    <row r="515" spans="14:14" x14ac:dyDescent="0.3">
      <c r="N515" s="13"/>
    </row>
    <row r="516" spans="14:14" x14ac:dyDescent="0.3">
      <c r="N516" s="13"/>
    </row>
    <row r="517" spans="14:14" x14ac:dyDescent="0.3">
      <c r="N517" s="13"/>
    </row>
    <row r="518" spans="14:14" x14ac:dyDescent="0.3">
      <c r="N518" s="13"/>
    </row>
    <row r="519" spans="14:14" x14ac:dyDescent="0.3">
      <c r="N519" s="13"/>
    </row>
    <row r="520" spans="14:14" x14ac:dyDescent="0.3">
      <c r="N520" s="13"/>
    </row>
    <row r="521" spans="14:14" x14ac:dyDescent="0.3">
      <c r="N521" s="13"/>
    </row>
    <row r="522" spans="14:14" x14ac:dyDescent="0.3">
      <c r="N522" s="13"/>
    </row>
    <row r="523" spans="14:14" x14ac:dyDescent="0.3">
      <c r="N523" s="13"/>
    </row>
    <row r="524" spans="14:14" x14ac:dyDescent="0.3">
      <c r="N524" s="13"/>
    </row>
    <row r="525" spans="14:14" x14ac:dyDescent="0.3">
      <c r="N525" s="13"/>
    </row>
    <row r="526" spans="14:14" x14ac:dyDescent="0.3">
      <c r="N526" s="13"/>
    </row>
    <row r="527" spans="14:14" x14ac:dyDescent="0.3">
      <c r="N527" s="13"/>
    </row>
    <row r="528" spans="14:14" x14ac:dyDescent="0.3">
      <c r="N528" s="13"/>
    </row>
    <row r="529" spans="14:14" x14ac:dyDescent="0.3">
      <c r="N529" s="13"/>
    </row>
    <row r="530" spans="14:14" x14ac:dyDescent="0.3">
      <c r="N530" s="13"/>
    </row>
    <row r="531" spans="14:14" x14ac:dyDescent="0.3">
      <c r="N531" s="13"/>
    </row>
    <row r="532" spans="14:14" x14ac:dyDescent="0.3">
      <c r="N532" s="13"/>
    </row>
    <row r="533" spans="14:14" x14ac:dyDescent="0.3">
      <c r="N533" s="13"/>
    </row>
    <row r="534" spans="14:14" x14ac:dyDescent="0.3">
      <c r="N534" s="13"/>
    </row>
    <row r="535" spans="14:14" x14ac:dyDescent="0.3">
      <c r="N535" s="13"/>
    </row>
    <row r="536" spans="14:14" x14ac:dyDescent="0.3">
      <c r="N536" s="13"/>
    </row>
    <row r="537" spans="14:14" x14ac:dyDescent="0.3">
      <c r="N537" s="13"/>
    </row>
    <row r="538" spans="14:14" x14ac:dyDescent="0.3">
      <c r="N538" s="13"/>
    </row>
    <row r="539" spans="14:14" x14ac:dyDescent="0.3">
      <c r="N539" s="13"/>
    </row>
    <row r="540" spans="14:14" x14ac:dyDescent="0.3">
      <c r="N540" s="13"/>
    </row>
    <row r="541" spans="14:14" x14ac:dyDescent="0.3">
      <c r="N541" s="13"/>
    </row>
    <row r="542" spans="14:14" x14ac:dyDescent="0.3">
      <c r="N542" s="13"/>
    </row>
    <row r="543" spans="14:14" x14ac:dyDescent="0.3">
      <c r="N543" s="13"/>
    </row>
    <row r="544" spans="14:14" x14ac:dyDescent="0.3">
      <c r="N544" s="13"/>
    </row>
    <row r="545" spans="14:14" x14ac:dyDescent="0.3">
      <c r="N545" s="13"/>
    </row>
    <row r="546" spans="14:14" x14ac:dyDescent="0.3">
      <c r="N546" s="13"/>
    </row>
    <row r="547" spans="14:14" x14ac:dyDescent="0.3">
      <c r="N547" s="13"/>
    </row>
    <row r="548" spans="14:14" x14ac:dyDescent="0.3">
      <c r="N548" s="13"/>
    </row>
    <row r="549" spans="14:14" x14ac:dyDescent="0.3">
      <c r="N549" s="13"/>
    </row>
    <row r="550" spans="14:14" x14ac:dyDescent="0.3">
      <c r="N550" s="13"/>
    </row>
    <row r="551" spans="14:14" x14ac:dyDescent="0.3">
      <c r="N551" s="13"/>
    </row>
    <row r="552" spans="14:14" x14ac:dyDescent="0.3">
      <c r="N552" s="13"/>
    </row>
    <row r="553" spans="14:14" x14ac:dyDescent="0.3">
      <c r="N553" s="13"/>
    </row>
    <row r="554" spans="14:14" x14ac:dyDescent="0.3">
      <c r="N554" s="13"/>
    </row>
    <row r="555" spans="14:14" x14ac:dyDescent="0.3">
      <c r="N555" s="13"/>
    </row>
    <row r="556" spans="14:14" x14ac:dyDescent="0.3">
      <c r="N556" s="13"/>
    </row>
    <row r="557" spans="14:14" x14ac:dyDescent="0.3">
      <c r="N557" s="13"/>
    </row>
    <row r="558" spans="14:14" x14ac:dyDescent="0.3">
      <c r="N558" s="13"/>
    </row>
    <row r="559" spans="14:14" x14ac:dyDescent="0.3">
      <c r="N559" s="13"/>
    </row>
    <row r="560" spans="14:14" x14ac:dyDescent="0.3">
      <c r="N560" s="13"/>
    </row>
    <row r="561" spans="14:14" x14ac:dyDescent="0.3">
      <c r="N561" s="13"/>
    </row>
    <row r="562" spans="14:14" x14ac:dyDescent="0.3">
      <c r="N562" s="13"/>
    </row>
    <row r="563" spans="14:14" x14ac:dyDescent="0.3">
      <c r="N563" s="13"/>
    </row>
    <row r="564" spans="14:14" x14ac:dyDescent="0.3">
      <c r="N564" s="13"/>
    </row>
    <row r="565" spans="14:14" x14ac:dyDescent="0.3">
      <c r="N565" s="13"/>
    </row>
    <row r="566" spans="14:14" x14ac:dyDescent="0.3">
      <c r="N566" s="13"/>
    </row>
    <row r="567" spans="14:14" x14ac:dyDescent="0.3">
      <c r="N567" s="13"/>
    </row>
    <row r="568" spans="14:14" x14ac:dyDescent="0.3">
      <c r="N568" s="13"/>
    </row>
    <row r="569" spans="14:14" x14ac:dyDescent="0.3">
      <c r="N569" s="13"/>
    </row>
    <row r="570" spans="14:14" x14ac:dyDescent="0.3">
      <c r="N570" s="13"/>
    </row>
    <row r="571" spans="14:14" x14ac:dyDescent="0.3">
      <c r="N571" s="13"/>
    </row>
    <row r="572" spans="14:14" x14ac:dyDescent="0.3">
      <c r="N572" s="13"/>
    </row>
    <row r="573" spans="14:14" x14ac:dyDescent="0.3">
      <c r="N573" s="13"/>
    </row>
    <row r="574" spans="14:14" x14ac:dyDescent="0.3">
      <c r="N574" s="13"/>
    </row>
    <row r="575" spans="14:14" x14ac:dyDescent="0.3">
      <c r="N575" s="13"/>
    </row>
    <row r="576" spans="14:14" x14ac:dyDescent="0.3">
      <c r="N576" s="13"/>
    </row>
    <row r="577" spans="14:14" x14ac:dyDescent="0.3">
      <c r="N577" s="13"/>
    </row>
    <row r="578" spans="14:14" x14ac:dyDescent="0.3">
      <c r="N578" s="13"/>
    </row>
    <row r="579" spans="14:14" x14ac:dyDescent="0.3">
      <c r="N579" s="13"/>
    </row>
    <row r="580" spans="14:14" x14ac:dyDescent="0.3">
      <c r="N580" s="13"/>
    </row>
    <row r="581" spans="14:14" x14ac:dyDescent="0.3">
      <c r="N581" s="13"/>
    </row>
    <row r="582" spans="14:14" x14ac:dyDescent="0.3">
      <c r="N582" s="13"/>
    </row>
    <row r="583" spans="14:14" x14ac:dyDescent="0.3">
      <c r="N583" s="13"/>
    </row>
    <row r="584" spans="14:14" x14ac:dyDescent="0.3">
      <c r="N584" s="13"/>
    </row>
    <row r="585" spans="14:14" x14ac:dyDescent="0.3">
      <c r="N585" s="13"/>
    </row>
    <row r="586" spans="14:14" x14ac:dyDescent="0.3">
      <c r="N586" s="13"/>
    </row>
    <row r="587" spans="14:14" x14ac:dyDescent="0.3">
      <c r="N587" s="13"/>
    </row>
    <row r="588" spans="14:14" x14ac:dyDescent="0.3">
      <c r="N588" s="13"/>
    </row>
    <row r="589" spans="14:14" x14ac:dyDescent="0.3">
      <c r="N589" s="13"/>
    </row>
    <row r="590" spans="14:14" x14ac:dyDescent="0.3">
      <c r="N590" s="13"/>
    </row>
    <row r="591" spans="14:14" x14ac:dyDescent="0.3">
      <c r="N591" s="13"/>
    </row>
    <row r="592" spans="14:14" x14ac:dyDescent="0.3">
      <c r="N592" s="13"/>
    </row>
    <row r="593" spans="14:14" x14ac:dyDescent="0.3">
      <c r="N593" s="13"/>
    </row>
    <row r="594" spans="14:14" x14ac:dyDescent="0.3">
      <c r="N594" s="13"/>
    </row>
    <row r="595" spans="14:14" x14ac:dyDescent="0.3">
      <c r="N595" s="13"/>
    </row>
    <row r="596" spans="14:14" x14ac:dyDescent="0.3">
      <c r="N596" s="13"/>
    </row>
    <row r="597" spans="14:14" x14ac:dyDescent="0.3">
      <c r="N597" s="13"/>
    </row>
    <row r="598" spans="14:14" x14ac:dyDescent="0.3">
      <c r="N598" s="13"/>
    </row>
    <row r="599" spans="14:14" x14ac:dyDescent="0.3">
      <c r="N599" s="13"/>
    </row>
    <row r="600" spans="14:14" x14ac:dyDescent="0.3">
      <c r="N600" s="13"/>
    </row>
    <row r="601" spans="14:14" x14ac:dyDescent="0.3">
      <c r="N601" s="13"/>
    </row>
    <row r="602" spans="14:14" x14ac:dyDescent="0.3">
      <c r="N602" s="13"/>
    </row>
    <row r="603" spans="14:14" x14ac:dyDescent="0.3">
      <c r="N603" s="13"/>
    </row>
    <row r="604" spans="14:14" x14ac:dyDescent="0.3">
      <c r="N604" s="13"/>
    </row>
    <row r="605" spans="14:14" x14ac:dyDescent="0.3">
      <c r="N605" s="13"/>
    </row>
    <row r="606" spans="14:14" x14ac:dyDescent="0.3">
      <c r="N606" s="13"/>
    </row>
    <row r="607" spans="14:14" x14ac:dyDescent="0.3">
      <c r="N607" s="13"/>
    </row>
    <row r="608" spans="14:14" x14ac:dyDescent="0.3">
      <c r="N608" s="13"/>
    </row>
    <row r="609" spans="14:14" x14ac:dyDescent="0.3">
      <c r="N609" s="13"/>
    </row>
    <row r="610" spans="14:14" x14ac:dyDescent="0.3">
      <c r="N610" s="13"/>
    </row>
    <row r="611" spans="14:14" x14ac:dyDescent="0.3">
      <c r="N611" s="13"/>
    </row>
    <row r="612" spans="14:14" x14ac:dyDescent="0.3">
      <c r="N612" s="13"/>
    </row>
    <row r="613" spans="14:14" x14ac:dyDescent="0.3">
      <c r="N613" s="13"/>
    </row>
    <row r="614" spans="14:14" x14ac:dyDescent="0.3">
      <c r="N614" s="13"/>
    </row>
    <row r="615" spans="14:14" x14ac:dyDescent="0.3">
      <c r="N615" s="13"/>
    </row>
    <row r="616" spans="14:14" x14ac:dyDescent="0.3">
      <c r="N616" s="13"/>
    </row>
    <row r="617" spans="14:14" x14ac:dyDescent="0.3">
      <c r="N617" s="13"/>
    </row>
    <row r="618" spans="14:14" x14ac:dyDescent="0.3">
      <c r="N618" s="13"/>
    </row>
    <row r="619" spans="14:14" x14ac:dyDescent="0.3">
      <c r="N619" s="13"/>
    </row>
    <row r="620" spans="14:14" x14ac:dyDescent="0.3">
      <c r="N620" s="13"/>
    </row>
    <row r="621" spans="14:14" x14ac:dyDescent="0.3">
      <c r="N621" s="13"/>
    </row>
    <row r="622" spans="14:14" x14ac:dyDescent="0.3">
      <c r="N622" s="13"/>
    </row>
    <row r="623" spans="14:14" x14ac:dyDescent="0.3">
      <c r="N623" s="13"/>
    </row>
    <row r="624" spans="14:14" x14ac:dyDescent="0.3">
      <c r="N624" s="13"/>
    </row>
    <row r="625" spans="14:14" x14ac:dyDescent="0.3">
      <c r="N625" s="13"/>
    </row>
    <row r="626" spans="14:14" x14ac:dyDescent="0.3">
      <c r="N626" s="13"/>
    </row>
    <row r="627" spans="14:14" x14ac:dyDescent="0.3">
      <c r="N627" s="13"/>
    </row>
    <row r="628" spans="14:14" x14ac:dyDescent="0.3">
      <c r="N628" s="13"/>
    </row>
    <row r="629" spans="14:14" x14ac:dyDescent="0.3">
      <c r="N629" s="13"/>
    </row>
    <row r="630" spans="14:14" x14ac:dyDescent="0.3">
      <c r="N630" s="13"/>
    </row>
    <row r="631" spans="14:14" x14ac:dyDescent="0.3">
      <c r="N631" s="13"/>
    </row>
    <row r="632" spans="14:14" x14ac:dyDescent="0.3">
      <c r="N632" s="13"/>
    </row>
    <row r="633" spans="14:14" x14ac:dyDescent="0.3">
      <c r="N633" s="13"/>
    </row>
    <row r="634" spans="14:14" x14ac:dyDescent="0.3">
      <c r="N634" s="13"/>
    </row>
    <row r="635" spans="14:14" x14ac:dyDescent="0.3">
      <c r="N635" s="13"/>
    </row>
    <row r="636" spans="14:14" x14ac:dyDescent="0.3">
      <c r="N636" s="13"/>
    </row>
    <row r="637" spans="14:14" x14ac:dyDescent="0.3">
      <c r="N637" s="13"/>
    </row>
    <row r="638" spans="14:14" x14ac:dyDescent="0.3">
      <c r="N638" s="13"/>
    </row>
    <row r="639" spans="14:14" x14ac:dyDescent="0.3">
      <c r="N639" s="13"/>
    </row>
    <row r="640" spans="14:14" x14ac:dyDescent="0.3">
      <c r="N640" s="13"/>
    </row>
    <row r="641" spans="14:14" x14ac:dyDescent="0.3">
      <c r="N641" s="13"/>
    </row>
    <row r="642" spans="14:14" x14ac:dyDescent="0.3">
      <c r="N642" s="13"/>
    </row>
    <row r="643" spans="14:14" x14ac:dyDescent="0.3">
      <c r="N643" s="13"/>
    </row>
    <row r="644" spans="14:14" x14ac:dyDescent="0.3">
      <c r="N644" s="13"/>
    </row>
    <row r="645" spans="14:14" x14ac:dyDescent="0.3">
      <c r="N645" s="13"/>
    </row>
    <row r="646" spans="14:14" x14ac:dyDescent="0.3">
      <c r="N646" s="13"/>
    </row>
    <row r="647" spans="14:14" x14ac:dyDescent="0.3">
      <c r="N647" s="13"/>
    </row>
    <row r="648" spans="14:14" x14ac:dyDescent="0.3">
      <c r="N648" s="13"/>
    </row>
    <row r="649" spans="14:14" x14ac:dyDescent="0.3">
      <c r="N649" s="13"/>
    </row>
    <row r="650" spans="14:14" x14ac:dyDescent="0.3">
      <c r="N650" s="13"/>
    </row>
    <row r="651" spans="14:14" x14ac:dyDescent="0.3">
      <c r="N651" s="13"/>
    </row>
    <row r="652" spans="14:14" x14ac:dyDescent="0.3">
      <c r="N652" s="13"/>
    </row>
    <row r="653" spans="14:14" x14ac:dyDescent="0.3">
      <c r="N653" s="13"/>
    </row>
    <row r="654" spans="14:14" x14ac:dyDescent="0.3">
      <c r="N654" s="13"/>
    </row>
    <row r="655" spans="14:14" x14ac:dyDescent="0.3">
      <c r="N655" s="13"/>
    </row>
    <row r="656" spans="14:14" x14ac:dyDescent="0.3">
      <c r="N656" s="13"/>
    </row>
    <row r="657" spans="14:14" x14ac:dyDescent="0.3">
      <c r="N657" s="13"/>
    </row>
    <row r="658" spans="14:14" x14ac:dyDescent="0.3">
      <c r="N658" s="13"/>
    </row>
    <row r="659" spans="14:14" x14ac:dyDescent="0.3">
      <c r="N659" s="13"/>
    </row>
    <row r="660" spans="14:14" x14ac:dyDescent="0.3">
      <c r="N660" s="13"/>
    </row>
    <row r="661" spans="14:14" x14ac:dyDescent="0.3">
      <c r="N661" s="13"/>
    </row>
    <row r="662" spans="14:14" x14ac:dyDescent="0.3">
      <c r="N662" s="13"/>
    </row>
    <row r="663" spans="14:14" x14ac:dyDescent="0.3">
      <c r="N663" s="13"/>
    </row>
    <row r="664" spans="14:14" x14ac:dyDescent="0.3">
      <c r="N664" s="13"/>
    </row>
    <row r="665" spans="14:14" x14ac:dyDescent="0.3">
      <c r="N665" s="13"/>
    </row>
    <row r="666" spans="14:14" x14ac:dyDescent="0.3">
      <c r="N666" s="13"/>
    </row>
    <row r="667" spans="14:14" x14ac:dyDescent="0.3">
      <c r="N667" s="13"/>
    </row>
    <row r="668" spans="14:14" x14ac:dyDescent="0.3">
      <c r="N668" s="13"/>
    </row>
    <row r="669" spans="14:14" x14ac:dyDescent="0.3">
      <c r="N669" s="13"/>
    </row>
    <row r="670" spans="14:14" x14ac:dyDescent="0.3">
      <c r="N670" s="13"/>
    </row>
    <row r="671" spans="14:14" x14ac:dyDescent="0.3">
      <c r="N671" s="13"/>
    </row>
    <row r="672" spans="14:14" x14ac:dyDescent="0.3">
      <c r="N672" s="13"/>
    </row>
    <row r="673" spans="14:14" x14ac:dyDescent="0.3">
      <c r="N673" s="13"/>
    </row>
    <row r="674" spans="14:14" x14ac:dyDescent="0.3">
      <c r="N674" s="13"/>
    </row>
    <row r="675" spans="14:14" x14ac:dyDescent="0.3">
      <c r="N675" s="13"/>
    </row>
    <row r="676" spans="14:14" x14ac:dyDescent="0.3">
      <c r="N676" s="13"/>
    </row>
    <row r="677" spans="14:14" x14ac:dyDescent="0.3">
      <c r="N677" s="13"/>
    </row>
    <row r="678" spans="14:14" x14ac:dyDescent="0.3">
      <c r="N678" s="13"/>
    </row>
    <row r="679" spans="14:14" x14ac:dyDescent="0.3">
      <c r="N679" s="13"/>
    </row>
    <row r="680" spans="14:14" x14ac:dyDescent="0.3">
      <c r="N680" s="13"/>
    </row>
    <row r="681" spans="14:14" x14ac:dyDescent="0.3">
      <c r="N681" s="13"/>
    </row>
    <row r="682" spans="14:14" x14ac:dyDescent="0.3">
      <c r="N682" s="13"/>
    </row>
    <row r="683" spans="14:14" x14ac:dyDescent="0.3">
      <c r="N683" s="13"/>
    </row>
    <row r="684" spans="14:14" x14ac:dyDescent="0.3">
      <c r="N684" s="13"/>
    </row>
    <row r="685" spans="14:14" x14ac:dyDescent="0.3">
      <c r="N685" s="13"/>
    </row>
    <row r="686" spans="14:14" x14ac:dyDescent="0.3">
      <c r="N686" s="13"/>
    </row>
    <row r="687" spans="14:14" x14ac:dyDescent="0.3">
      <c r="N687" s="13"/>
    </row>
    <row r="688" spans="14:14" x14ac:dyDescent="0.3">
      <c r="N688" s="13"/>
    </row>
    <row r="689" spans="14:14" x14ac:dyDescent="0.3">
      <c r="N689" s="13"/>
    </row>
    <row r="690" spans="14:14" x14ac:dyDescent="0.3">
      <c r="N690" s="13"/>
    </row>
    <row r="691" spans="14:14" x14ac:dyDescent="0.3">
      <c r="N691" s="13"/>
    </row>
    <row r="692" spans="14:14" x14ac:dyDescent="0.3">
      <c r="N692" s="13"/>
    </row>
    <row r="693" spans="14:14" x14ac:dyDescent="0.3">
      <c r="N693" s="13"/>
    </row>
    <row r="694" spans="14:14" x14ac:dyDescent="0.3">
      <c r="N694" s="13"/>
    </row>
    <row r="695" spans="14:14" x14ac:dyDescent="0.3">
      <c r="N695" s="13"/>
    </row>
    <row r="696" spans="14:14" x14ac:dyDescent="0.3">
      <c r="N696" s="13"/>
    </row>
    <row r="697" spans="14:14" x14ac:dyDescent="0.3">
      <c r="N697" s="13"/>
    </row>
    <row r="698" spans="14:14" x14ac:dyDescent="0.3">
      <c r="N698" s="13"/>
    </row>
    <row r="699" spans="14:14" x14ac:dyDescent="0.3">
      <c r="N699" s="13"/>
    </row>
    <row r="700" spans="14:14" x14ac:dyDescent="0.3">
      <c r="N700" s="13"/>
    </row>
    <row r="701" spans="14:14" x14ac:dyDescent="0.3">
      <c r="N701" s="13"/>
    </row>
    <row r="702" spans="14:14" x14ac:dyDescent="0.3">
      <c r="N702" s="13"/>
    </row>
    <row r="703" spans="14:14" x14ac:dyDescent="0.3">
      <c r="N703" s="13"/>
    </row>
    <row r="704" spans="14:14" x14ac:dyDescent="0.3">
      <c r="N704" s="13"/>
    </row>
    <row r="705" spans="14:14" x14ac:dyDescent="0.3">
      <c r="N705" s="13"/>
    </row>
    <row r="706" spans="14:14" x14ac:dyDescent="0.3">
      <c r="N706" s="13"/>
    </row>
    <row r="707" spans="14:14" x14ac:dyDescent="0.3">
      <c r="N707" s="13"/>
    </row>
    <row r="708" spans="14:14" x14ac:dyDescent="0.3">
      <c r="N708" s="13"/>
    </row>
    <row r="709" spans="14:14" x14ac:dyDescent="0.3">
      <c r="N709" s="13"/>
    </row>
    <row r="710" spans="14:14" x14ac:dyDescent="0.3">
      <c r="N710" s="13"/>
    </row>
    <row r="711" spans="14:14" x14ac:dyDescent="0.3">
      <c r="N711" s="13"/>
    </row>
    <row r="712" spans="14:14" x14ac:dyDescent="0.3">
      <c r="N712" s="13"/>
    </row>
    <row r="713" spans="14:14" x14ac:dyDescent="0.3">
      <c r="N713" s="13"/>
    </row>
    <row r="714" spans="14:14" x14ac:dyDescent="0.3">
      <c r="N714" s="13"/>
    </row>
    <row r="715" spans="14:14" x14ac:dyDescent="0.3">
      <c r="N715" s="13"/>
    </row>
    <row r="716" spans="14:14" x14ac:dyDescent="0.3">
      <c r="N716" s="13"/>
    </row>
    <row r="717" spans="14:14" x14ac:dyDescent="0.3">
      <c r="N717" s="13"/>
    </row>
    <row r="718" spans="14:14" x14ac:dyDescent="0.3">
      <c r="N718" s="13"/>
    </row>
    <row r="719" spans="14:14" x14ac:dyDescent="0.3">
      <c r="N719" s="13"/>
    </row>
    <row r="720" spans="14:14" x14ac:dyDescent="0.3">
      <c r="N720" s="13"/>
    </row>
    <row r="721" spans="14:14" x14ac:dyDescent="0.3">
      <c r="N721" s="13"/>
    </row>
    <row r="722" spans="14:14" x14ac:dyDescent="0.3">
      <c r="N722" s="13"/>
    </row>
    <row r="723" spans="14:14" x14ac:dyDescent="0.3">
      <c r="N723" s="13"/>
    </row>
    <row r="724" spans="14:14" x14ac:dyDescent="0.3">
      <c r="N724" s="13"/>
    </row>
    <row r="725" spans="14:14" x14ac:dyDescent="0.3">
      <c r="N725" s="13"/>
    </row>
    <row r="726" spans="14:14" x14ac:dyDescent="0.3">
      <c r="N726" s="13"/>
    </row>
    <row r="727" spans="14:14" x14ac:dyDescent="0.3">
      <c r="N727" s="13"/>
    </row>
    <row r="728" spans="14:14" x14ac:dyDescent="0.3">
      <c r="N728" s="13"/>
    </row>
    <row r="729" spans="14:14" x14ac:dyDescent="0.3">
      <c r="N729" s="13"/>
    </row>
    <row r="730" spans="14:14" x14ac:dyDescent="0.3">
      <c r="N730" s="13"/>
    </row>
    <row r="731" spans="14:14" x14ac:dyDescent="0.3">
      <c r="N731" s="13"/>
    </row>
    <row r="732" spans="14:14" x14ac:dyDescent="0.3">
      <c r="N732" s="13"/>
    </row>
    <row r="733" spans="14:14" x14ac:dyDescent="0.3">
      <c r="N733" s="13"/>
    </row>
    <row r="734" spans="14:14" x14ac:dyDescent="0.3">
      <c r="N734" s="13"/>
    </row>
    <row r="735" spans="14:14" x14ac:dyDescent="0.3">
      <c r="N735" s="13"/>
    </row>
    <row r="736" spans="14:14" x14ac:dyDescent="0.3">
      <c r="N736" s="13"/>
    </row>
    <row r="737" spans="14:14" x14ac:dyDescent="0.3">
      <c r="N737" s="13"/>
    </row>
    <row r="738" spans="14:14" x14ac:dyDescent="0.3">
      <c r="N738" s="13"/>
    </row>
    <row r="739" spans="14:14" x14ac:dyDescent="0.3">
      <c r="N739" s="13"/>
    </row>
    <row r="740" spans="14:14" x14ac:dyDescent="0.3">
      <c r="N740" s="13"/>
    </row>
    <row r="741" spans="14:14" x14ac:dyDescent="0.3">
      <c r="N741" s="13"/>
    </row>
    <row r="742" spans="14:14" x14ac:dyDescent="0.3">
      <c r="N742" s="13"/>
    </row>
    <row r="743" spans="14:14" x14ac:dyDescent="0.3">
      <c r="N743" s="13"/>
    </row>
    <row r="744" spans="14:14" x14ac:dyDescent="0.3">
      <c r="N744" s="13"/>
    </row>
    <row r="745" spans="14:14" x14ac:dyDescent="0.3">
      <c r="N745" s="13"/>
    </row>
    <row r="746" spans="14:14" x14ac:dyDescent="0.3">
      <c r="N746" s="13"/>
    </row>
    <row r="747" spans="14:14" x14ac:dyDescent="0.3">
      <c r="N747" s="13"/>
    </row>
    <row r="748" spans="14:14" x14ac:dyDescent="0.3">
      <c r="N748" s="13"/>
    </row>
    <row r="749" spans="14:14" x14ac:dyDescent="0.3">
      <c r="N749" s="13"/>
    </row>
    <row r="750" spans="14:14" x14ac:dyDescent="0.3">
      <c r="N750" s="13"/>
    </row>
    <row r="751" spans="14:14" x14ac:dyDescent="0.3">
      <c r="N751" s="13"/>
    </row>
    <row r="752" spans="14:14" x14ac:dyDescent="0.3">
      <c r="N752" s="13"/>
    </row>
    <row r="753" spans="14:14" x14ac:dyDescent="0.3">
      <c r="N753" s="13"/>
    </row>
    <row r="754" spans="14:14" x14ac:dyDescent="0.3">
      <c r="N754" s="13"/>
    </row>
    <row r="755" spans="14:14" x14ac:dyDescent="0.3">
      <c r="N755" s="13"/>
    </row>
    <row r="756" spans="14:14" x14ac:dyDescent="0.3">
      <c r="N756" s="13"/>
    </row>
    <row r="757" spans="14:14" x14ac:dyDescent="0.3">
      <c r="N757" s="13"/>
    </row>
    <row r="758" spans="14:14" x14ac:dyDescent="0.3">
      <c r="N758" s="13"/>
    </row>
    <row r="759" spans="14:14" x14ac:dyDescent="0.3">
      <c r="N759" s="13"/>
    </row>
    <row r="760" spans="14:14" x14ac:dyDescent="0.3">
      <c r="N760" s="13"/>
    </row>
    <row r="761" spans="14:14" x14ac:dyDescent="0.3">
      <c r="N761" s="13"/>
    </row>
    <row r="762" spans="14:14" x14ac:dyDescent="0.3">
      <c r="N762" s="13"/>
    </row>
    <row r="763" spans="14:14" x14ac:dyDescent="0.3">
      <c r="N763" s="13"/>
    </row>
    <row r="764" spans="14:14" x14ac:dyDescent="0.3">
      <c r="N764" s="13"/>
    </row>
    <row r="765" spans="14:14" x14ac:dyDescent="0.3">
      <c r="N765" s="13"/>
    </row>
    <row r="766" spans="14:14" x14ac:dyDescent="0.3">
      <c r="N766" s="13"/>
    </row>
    <row r="767" spans="14:14" x14ac:dyDescent="0.3">
      <c r="N767" s="13"/>
    </row>
    <row r="768" spans="14:14" x14ac:dyDescent="0.3">
      <c r="N768" s="13"/>
    </row>
    <row r="769" spans="14:14" x14ac:dyDescent="0.3">
      <c r="N769" s="13"/>
    </row>
    <row r="770" spans="14:14" x14ac:dyDescent="0.3">
      <c r="N770" s="13"/>
    </row>
    <row r="771" spans="14:14" x14ac:dyDescent="0.3">
      <c r="N771" s="13"/>
    </row>
    <row r="772" spans="14:14" x14ac:dyDescent="0.3">
      <c r="N772" s="13"/>
    </row>
    <row r="773" spans="14:14" x14ac:dyDescent="0.3">
      <c r="N773" s="13"/>
    </row>
    <row r="774" spans="14:14" x14ac:dyDescent="0.3">
      <c r="N774" s="13"/>
    </row>
    <row r="775" spans="14:14" x14ac:dyDescent="0.3">
      <c r="N775" s="13"/>
    </row>
    <row r="776" spans="14:14" x14ac:dyDescent="0.3">
      <c r="N776" s="13"/>
    </row>
    <row r="777" spans="14:14" x14ac:dyDescent="0.3">
      <c r="N777" s="13"/>
    </row>
    <row r="778" spans="14:14" x14ac:dyDescent="0.3">
      <c r="N778" s="13"/>
    </row>
    <row r="779" spans="14:14" x14ac:dyDescent="0.3">
      <c r="N779" s="13"/>
    </row>
    <row r="780" spans="14:14" x14ac:dyDescent="0.3">
      <c r="N780" s="13"/>
    </row>
    <row r="781" spans="14:14" x14ac:dyDescent="0.3">
      <c r="N781" s="13"/>
    </row>
    <row r="782" spans="14:14" x14ac:dyDescent="0.3">
      <c r="N782" s="13"/>
    </row>
    <row r="783" spans="14:14" x14ac:dyDescent="0.3">
      <c r="N783" s="13"/>
    </row>
    <row r="784" spans="14:14" x14ac:dyDescent="0.3">
      <c r="N784" s="13"/>
    </row>
    <row r="785" spans="14:14" x14ac:dyDescent="0.3">
      <c r="N785" s="13"/>
    </row>
    <row r="786" spans="14:14" x14ac:dyDescent="0.3">
      <c r="N786" s="13"/>
    </row>
    <row r="787" spans="14:14" x14ac:dyDescent="0.3">
      <c r="N787" s="13"/>
    </row>
    <row r="788" spans="14:14" x14ac:dyDescent="0.3">
      <c r="N788" s="13"/>
    </row>
    <row r="789" spans="14:14" x14ac:dyDescent="0.3">
      <c r="N789" s="13"/>
    </row>
    <row r="790" spans="14:14" x14ac:dyDescent="0.3">
      <c r="N790" s="13"/>
    </row>
    <row r="791" spans="14:14" x14ac:dyDescent="0.3">
      <c r="N791" s="13"/>
    </row>
    <row r="792" spans="14:14" x14ac:dyDescent="0.3">
      <c r="N792" s="13"/>
    </row>
    <row r="793" spans="14:14" x14ac:dyDescent="0.3">
      <c r="N793" s="13"/>
    </row>
    <row r="794" spans="14:14" x14ac:dyDescent="0.3">
      <c r="N794" s="13"/>
    </row>
    <row r="795" spans="14:14" x14ac:dyDescent="0.3">
      <c r="N795" s="13"/>
    </row>
    <row r="796" spans="14:14" x14ac:dyDescent="0.3">
      <c r="N796" s="13"/>
    </row>
    <row r="797" spans="14:14" x14ac:dyDescent="0.3">
      <c r="N797" s="13"/>
    </row>
    <row r="798" spans="14:14" x14ac:dyDescent="0.3">
      <c r="N798" s="13"/>
    </row>
    <row r="799" spans="14:14" x14ac:dyDescent="0.3">
      <c r="N799" s="13"/>
    </row>
    <row r="800" spans="14:14" x14ac:dyDescent="0.3">
      <c r="N800" s="13"/>
    </row>
    <row r="801" spans="14:14" x14ac:dyDescent="0.3">
      <c r="N801" s="13"/>
    </row>
    <row r="802" spans="14:14" x14ac:dyDescent="0.3">
      <c r="N802" s="13"/>
    </row>
    <row r="803" spans="14:14" x14ac:dyDescent="0.3">
      <c r="N803" s="13"/>
    </row>
    <row r="804" spans="14:14" x14ac:dyDescent="0.3">
      <c r="N804" s="13"/>
    </row>
    <row r="805" spans="14:14" x14ac:dyDescent="0.3">
      <c r="N805" s="13"/>
    </row>
    <row r="806" spans="14:14" x14ac:dyDescent="0.3">
      <c r="N806" s="13"/>
    </row>
    <row r="807" spans="14:14" x14ac:dyDescent="0.3">
      <c r="N807" s="13"/>
    </row>
    <row r="808" spans="14:14" x14ac:dyDescent="0.3">
      <c r="N808" s="13"/>
    </row>
    <row r="809" spans="14:14" x14ac:dyDescent="0.3">
      <c r="N809" s="13"/>
    </row>
    <row r="810" spans="14:14" x14ac:dyDescent="0.3">
      <c r="N810" s="13"/>
    </row>
    <row r="811" spans="14:14" x14ac:dyDescent="0.3">
      <c r="N811" s="13"/>
    </row>
    <row r="812" spans="14:14" x14ac:dyDescent="0.3">
      <c r="N812" s="13"/>
    </row>
    <row r="813" spans="14:14" x14ac:dyDescent="0.3">
      <c r="N813" s="13"/>
    </row>
    <row r="814" spans="14:14" x14ac:dyDescent="0.3">
      <c r="N814" s="13"/>
    </row>
    <row r="815" spans="14:14" x14ac:dyDescent="0.3">
      <c r="N815" s="13"/>
    </row>
    <row r="816" spans="14:14" x14ac:dyDescent="0.3">
      <c r="N816" s="13"/>
    </row>
    <row r="817" spans="14:14" x14ac:dyDescent="0.3">
      <c r="N817" s="13"/>
    </row>
    <row r="818" spans="14:14" x14ac:dyDescent="0.3">
      <c r="N818" s="13"/>
    </row>
    <row r="819" spans="14:14" x14ac:dyDescent="0.3">
      <c r="N819" s="13"/>
    </row>
    <row r="820" spans="14:14" x14ac:dyDescent="0.3">
      <c r="N820" s="13"/>
    </row>
    <row r="821" spans="14:14" x14ac:dyDescent="0.3">
      <c r="N821" s="13"/>
    </row>
    <row r="822" spans="14:14" x14ac:dyDescent="0.3">
      <c r="N822" s="13"/>
    </row>
    <row r="823" spans="14:14" x14ac:dyDescent="0.3">
      <c r="N823" s="13"/>
    </row>
    <row r="824" spans="14:14" x14ac:dyDescent="0.3">
      <c r="N824" s="13"/>
    </row>
    <row r="825" spans="14:14" x14ac:dyDescent="0.3">
      <c r="N825" s="13"/>
    </row>
    <row r="826" spans="14:14" x14ac:dyDescent="0.3">
      <c r="N826" s="13"/>
    </row>
    <row r="827" spans="14:14" x14ac:dyDescent="0.3">
      <c r="N827" s="13"/>
    </row>
    <row r="828" spans="14:14" x14ac:dyDescent="0.3">
      <c r="N828" s="13"/>
    </row>
    <row r="829" spans="14:14" x14ac:dyDescent="0.3">
      <c r="N829" s="13"/>
    </row>
    <row r="830" spans="14:14" x14ac:dyDescent="0.3">
      <c r="N830" s="13"/>
    </row>
    <row r="831" spans="14:14" x14ac:dyDescent="0.3">
      <c r="N831" s="13"/>
    </row>
    <row r="832" spans="14:14" x14ac:dyDescent="0.3">
      <c r="N832" s="13"/>
    </row>
    <row r="833" spans="14:14" x14ac:dyDescent="0.3">
      <c r="N833" s="13"/>
    </row>
    <row r="834" spans="14:14" x14ac:dyDescent="0.3">
      <c r="N834" s="13"/>
    </row>
    <row r="835" spans="14:14" x14ac:dyDescent="0.3">
      <c r="N835" s="13"/>
    </row>
    <row r="836" spans="14:14" x14ac:dyDescent="0.3">
      <c r="N836" s="13"/>
    </row>
    <row r="837" spans="14:14" x14ac:dyDescent="0.3">
      <c r="N837" s="13"/>
    </row>
    <row r="838" spans="14:14" x14ac:dyDescent="0.3">
      <c r="N838" s="13"/>
    </row>
    <row r="839" spans="14:14" x14ac:dyDescent="0.3">
      <c r="N839" s="13"/>
    </row>
    <row r="840" spans="14:14" x14ac:dyDescent="0.3">
      <c r="N840" s="13"/>
    </row>
    <row r="841" spans="14:14" x14ac:dyDescent="0.3">
      <c r="N841" s="13"/>
    </row>
    <row r="842" spans="14:14" x14ac:dyDescent="0.3">
      <c r="N842" s="13"/>
    </row>
    <row r="843" spans="14:14" x14ac:dyDescent="0.3">
      <c r="N843" s="13"/>
    </row>
    <row r="844" spans="14:14" x14ac:dyDescent="0.3">
      <c r="N844" s="13"/>
    </row>
    <row r="845" spans="14:14" x14ac:dyDescent="0.3">
      <c r="N845" s="13"/>
    </row>
    <row r="846" spans="14:14" x14ac:dyDescent="0.3">
      <c r="N846" s="13"/>
    </row>
    <row r="847" spans="14:14" x14ac:dyDescent="0.3">
      <c r="N847" s="13"/>
    </row>
    <row r="848" spans="14:14" x14ac:dyDescent="0.3">
      <c r="N848" s="13"/>
    </row>
    <row r="849" spans="14:14" x14ac:dyDescent="0.3">
      <c r="N849" s="13"/>
    </row>
    <row r="850" spans="14:14" x14ac:dyDescent="0.3">
      <c r="N850" s="13"/>
    </row>
    <row r="851" spans="14:14" x14ac:dyDescent="0.3">
      <c r="N851" s="13"/>
    </row>
    <row r="852" spans="14:14" x14ac:dyDescent="0.3">
      <c r="N852" s="13"/>
    </row>
    <row r="853" spans="14:14" x14ac:dyDescent="0.3">
      <c r="N853" s="13"/>
    </row>
    <row r="854" spans="14:14" x14ac:dyDescent="0.3">
      <c r="N854" s="13"/>
    </row>
    <row r="855" spans="14:14" x14ac:dyDescent="0.3">
      <c r="N855" s="13"/>
    </row>
    <row r="856" spans="14:14" x14ac:dyDescent="0.3">
      <c r="N856" s="13"/>
    </row>
    <row r="857" spans="14:14" x14ac:dyDescent="0.3">
      <c r="N857" s="13"/>
    </row>
    <row r="858" spans="14:14" x14ac:dyDescent="0.3">
      <c r="N858" s="13"/>
    </row>
    <row r="859" spans="14:14" x14ac:dyDescent="0.3">
      <c r="N859" s="13"/>
    </row>
    <row r="860" spans="14:14" x14ac:dyDescent="0.3">
      <c r="N860" s="13"/>
    </row>
    <row r="861" spans="14:14" x14ac:dyDescent="0.3">
      <c r="N861" s="13"/>
    </row>
    <row r="862" spans="14:14" x14ac:dyDescent="0.3">
      <c r="N862" s="13"/>
    </row>
    <row r="863" spans="14:14" x14ac:dyDescent="0.3">
      <c r="N863" s="13"/>
    </row>
    <row r="864" spans="14:14" x14ac:dyDescent="0.3">
      <c r="N864" s="13"/>
    </row>
    <row r="865" spans="14:14" x14ac:dyDescent="0.3">
      <c r="N865" s="13"/>
    </row>
    <row r="866" spans="14:14" x14ac:dyDescent="0.3">
      <c r="N866" s="13"/>
    </row>
    <row r="867" spans="14:14" x14ac:dyDescent="0.3">
      <c r="N867" s="13"/>
    </row>
    <row r="868" spans="14:14" x14ac:dyDescent="0.3">
      <c r="N868" s="13"/>
    </row>
    <row r="869" spans="14:14" x14ac:dyDescent="0.3">
      <c r="N869" s="13"/>
    </row>
    <row r="870" spans="14:14" x14ac:dyDescent="0.3">
      <c r="N870" s="13"/>
    </row>
    <row r="871" spans="14:14" x14ac:dyDescent="0.3">
      <c r="N871" s="13"/>
    </row>
    <row r="872" spans="14:14" x14ac:dyDescent="0.3">
      <c r="N872" s="13"/>
    </row>
    <row r="873" spans="14:14" x14ac:dyDescent="0.3">
      <c r="N873" s="13"/>
    </row>
    <row r="874" spans="14:14" x14ac:dyDescent="0.3">
      <c r="N874" s="13"/>
    </row>
    <row r="875" spans="14:14" x14ac:dyDescent="0.3">
      <c r="N875" s="13"/>
    </row>
    <row r="876" spans="14:14" x14ac:dyDescent="0.3">
      <c r="N876" s="13"/>
    </row>
    <row r="877" spans="14:14" x14ac:dyDescent="0.3">
      <c r="N877" s="13"/>
    </row>
    <row r="878" spans="14:14" x14ac:dyDescent="0.3">
      <c r="N878" s="13"/>
    </row>
    <row r="879" spans="14:14" x14ac:dyDescent="0.3">
      <c r="N879" s="13"/>
    </row>
    <row r="880" spans="14:14" x14ac:dyDescent="0.3">
      <c r="N880" s="13"/>
    </row>
    <row r="881" spans="14:14" x14ac:dyDescent="0.3">
      <c r="N881" s="13"/>
    </row>
    <row r="882" spans="14:14" x14ac:dyDescent="0.3">
      <c r="N882" s="13"/>
    </row>
    <row r="883" spans="14:14" x14ac:dyDescent="0.3">
      <c r="N883" s="13"/>
    </row>
    <row r="884" spans="14:14" x14ac:dyDescent="0.3">
      <c r="N884" s="13"/>
    </row>
    <row r="885" spans="14:14" x14ac:dyDescent="0.3">
      <c r="N885" s="13"/>
    </row>
    <row r="886" spans="14:14" x14ac:dyDescent="0.3">
      <c r="N886" s="13"/>
    </row>
    <row r="887" spans="14:14" x14ac:dyDescent="0.3">
      <c r="N887" s="13"/>
    </row>
    <row r="888" spans="14:14" x14ac:dyDescent="0.3">
      <c r="N888" s="13"/>
    </row>
    <row r="889" spans="14:14" x14ac:dyDescent="0.3">
      <c r="N889" s="13"/>
    </row>
    <row r="890" spans="14:14" x14ac:dyDescent="0.3">
      <c r="N890" s="13"/>
    </row>
    <row r="891" spans="14:14" x14ac:dyDescent="0.3">
      <c r="N891" s="13"/>
    </row>
    <row r="892" spans="14:14" x14ac:dyDescent="0.3">
      <c r="N892" s="13"/>
    </row>
    <row r="893" spans="14:14" x14ac:dyDescent="0.3">
      <c r="N893" s="13"/>
    </row>
    <row r="894" spans="14:14" x14ac:dyDescent="0.3">
      <c r="N894" s="13"/>
    </row>
    <row r="895" spans="14:14" x14ac:dyDescent="0.3">
      <c r="N895" s="13"/>
    </row>
    <row r="896" spans="14:14" x14ac:dyDescent="0.3">
      <c r="N896" s="13"/>
    </row>
    <row r="897" spans="14:14" x14ac:dyDescent="0.3">
      <c r="N897" s="13"/>
    </row>
    <row r="898" spans="14:14" x14ac:dyDescent="0.3">
      <c r="N898" s="13"/>
    </row>
    <row r="899" spans="14:14" x14ac:dyDescent="0.3">
      <c r="N899" s="13"/>
    </row>
    <row r="900" spans="14:14" x14ac:dyDescent="0.3">
      <c r="N900" s="13"/>
    </row>
    <row r="901" spans="14:14" x14ac:dyDescent="0.3">
      <c r="N901" s="13"/>
    </row>
    <row r="902" spans="14:14" x14ac:dyDescent="0.3">
      <c r="N902" s="13"/>
    </row>
    <row r="903" spans="14:14" x14ac:dyDescent="0.3">
      <c r="N903" s="13"/>
    </row>
    <row r="904" spans="14:14" x14ac:dyDescent="0.3">
      <c r="N904" s="13"/>
    </row>
    <row r="905" spans="14:14" x14ac:dyDescent="0.3">
      <c r="N905" s="13"/>
    </row>
    <row r="906" spans="14:14" x14ac:dyDescent="0.3">
      <c r="N906" s="13"/>
    </row>
    <row r="907" spans="14:14" x14ac:dyDescent="0.3">
      <c r="N907" s="13"/>
    </row>
    <row r="908" spans="14:14" x14ac:dyDescent="0.3">
      <c r="N908" s="13"/>
    </row>
    <row r="909" spans="14:14" x14ac:dyDescent="0.3">
      <c r="N909" s="13"/>
    </row>
    <row r="910" spans="14:14" x14ac:dyDescent="0.3">
      <c r="N910" s="13"/>
    </row>
    <row r="911" spans="14:14" x14ac:dyDescent="0.3">
      <c r="N911" s="13"/>
    </row>
    <row r="912" spans="14:14" x14ac:dyDescent="0.3">
      <c r="N912" s="13"/>
    </row>
    <row r="913" spans="14:14" x14ac:dyDescent="0.3">
      <c r="N913" s="13"/>
    </row>
    <row r="914" spans="14:14" x14ac:dyDescent="0.3">
      <c r="N914" s="13"/>
    </row>
    <row r="915" spans="14:14" x14ac:dyDescent="0.3">
      <c r="N915" s="13"/>
    </row>
    <row r="916" spans="14:14" x14ac:dyDescent="0.3">
      <c r="N916" s="13"/>
    </row>
    <row r="917" spans="14:14" x14ac:dyDescent="0.3">
      <c r="N917" s="13"/>
    </row>
    <row r="918" spans="14:14" x14ac:dyDescent="0.3">
      <c r="N918" s="13"/>
    </row>
    <row r="919" spans="14:14" x14ac:dyDescent="0.3">
      <c r="N919" s="13"/>
    </row>
    <row r="920" spans="14:14" x14ac:dyDescent="0.3">
      <c r="N920" s="13"/>
    </row>
    <row r="921" spans="14:14" x14ac:dyDescent="0.3">
      <c r="N921" s="13"/>
    </row>
    <row r="922" spans="14:14" x14ac:dyDescent="0.3">
      <c r="N922" s="13"/>
    </row>
    <row r="923" spans="14:14" x14ac:dyDescent="0.3">
      <c r="N923" s="13"/>
    </row>
    <row r="924" spans="14:14" x14ac:dyDescent="0.3">
      <c r="N924" s="13"/>
    </row>
    <row r="925" spans="14:14" x14ac:dyDescent="0.3">
      <c r="N925" s="13"/>
    </row>
    <row r="926" spans="14:14" x14ac:dyDescent="0.3">
      <c r="N926" s="13"/>
    </row>
    <row r="927" spans="14:14" x14ac:dyDescent="0.3">
      <c r="N927" s="13"/>
    </row>
    <row r="928" spans="14:14" x14ac:dyDescent="0.3">
      <c r="N928" s="13"/>
    </row>
    <row r="929" spans="14:14" x14ac:dyDescent="0.3">
      <c r="N929" s="13"/>
    </row>
    <row r="930" spans="14:14" x14ac:dyDescent="0.3">
      <c r="N930" s="13"/>
    </row>
    <row r="931" spans="14:14" x14ac:dyDescent="0.3">
      <c r="N931" s="13"/>
    </row>
    <row r="932" spans="14:14" x14ac:dyDescent="0.3">
      <c r="N932" s="13"/>
    </row>
    <row r="933" spans="14:14" x14ac:dyDescent="0.3">
      <c r="N933" s="13"/>
    </row>
    <row r="934" spans="14:14" x14ac:dyDescent="0.3">
      <c r="N934" s="13"/>
    </row>
    <row r="935" spans="14:14" x14ac:dyDescent="0.3">
      <c r="N935" s="13"/>
    </row>
    <row r="936" spans="14:14" x14ac:dyDescent="0.3">
      <c r="N936" s="13"/>
    </row>
    <row r="937" spans="14:14" x14ac:dyDescent="0.3">
      <c r="N937" s="13"/>
    </row>
    <row r="938" spans="14:14" x14ac:dyDescent="0.3">
      <c r="N938" s="13"/>
    </row>
    <row r="939" spans="14:14" x14ac:dyDescent="0.3">
      <c r="N939" s="13"/>
    </row>
    <row r="940" spans="14:14" x14ac:dyDescent="0.3">
      <c r="N940" s="13"/>
    </row>
    <row r="941" spans="14:14" x14ac:dyDescent="0.3">
      <c r="N941" s="13"/>
    </row>
    <row r="942" spans="14:14" x14ac:dyDescent="0.3">
      <c r="N942" s="13"/>
    </row>
    <row r="943" spans="14:14" x14ac:dyDescent="0.3">
      <c r="N943" s="13"/>
    </row>
    <row r="944" spans="14:14" x14ac:dyDescent="0.3">
      <c r="N944" s="13"/>
    </row>
    <row r="945" spans="14:14" x14ac:dyDescent="0.3">
      <c r="N945" s="13"/>
    </row>
    <row r="946" spans="14:14" x14ac:dyDescent="0.3">
      <c r="N946" s="13"/>
    </row>
    <row r="947" spans="14:14" x14ac:dyDescent="0.3">
      <c r="N947" s="13"/>
    </row>
    <row r="948" spans="14:14" x14ac:dyDescent="0.3">
      <c r="N948" s="13"/>
    </row>
    <row r="949" spans="14:14" x14ac:dyDescent="0.3">
      <c r="N949" s="13"/>
    </row>
    <row r="950" spans="14:14" x14ac:dyDescent="0.3">
      <c r="N950" s="13"/>
    </row>
    <row r="951" spans="14:14" x14ac:dyDescent="0.3">
      <c r="N951" s="13"/>
    </row>
    <row r="952" spans="14:14" x14ac:dyDescent="0.3">
      <c r="N952" s="13"/>
    </row>
    <row r="953" spans="14:14" x14ac:dyDescent="0.3">
      <c r="N953" s="13"/>
    </row>
    <row r="954" spans="14:14" x14ac:dyDescent="0.3">
      <c r="N954" s="13"/>
    </row>
    <row r="955" spans="14:14" x14ac:dyDescent="0.3">
      <c r="N955" s="13"/>
    </row>
    <row r="956" spans="14:14" x14ac:dyDescent="0.3">
      <c r="N956" s="13"/>
    </row>
    <row r="957" spans="14:14" x14ac:dyDescent="0.3">
      <c r="N957" s="13"/>
    </row>
    <row r="958" spans="14:14" x14ac:dyDescent="0.3">
      <c r="N958" s="13"/>
    </row>
    <row r="959" spans="14:14" x14ac:dyDescent="0.3">
      <c r="N959" s="13"/>
    </row>
    <row r="960" spans="14:14" x14ac:dyDescent="0.3">
      <c r="N960" s="13"/>
    </row>
    <row r="961" spans="14:14" x14ac:dyDescent="0.3">
      <c r="N961" s="13"/>
    </row>
    <row r="962" spans="14:14" x14ac:dyDescent="0.3">
      <c r="N962" s="13"/>
    </row>
    <row r="963" spans="14:14" x14ac:dyDescent="0.3">
      <c r="N963" s="13"/>
    </row>
    <row r="964" spans="14:14" x14ac:dyDescent="0.3">
      <c r="N964" s="13"/>
    </row>
    <row r="965" spans="14:14" x14ac:dyDescent="0.3">
      <c r="N965" s="13"/>
    </row>
    <row r="966" spans="14:14" x14ac:dyDescent="0.3">
      <c r="N966" s="13"/>
    </row>
    <row r="967" spans="14:14" x14ac:dyDescent="0.3">
      <c r="N967" s="13"/>
    </row>
    <row r="968" spans="14:14" x14ac:dyDescent="0.3">
      <c r="N968" s="13"/>
    </row>
    <row r="969" spans="14:14" x14ac:dyDescent="0.3">
      <c r="N969" s="13"/>
    </row>
    <row r="970" spans="14:14" x14ac:dyDescent="0.3">
      <c r="N970" s="13"/>
    </row>
    <row r="971" spans="14:14" x14ac:dyDescent="0.3">
      <c r="N971" s="13"/>
    </row>
    <row r="972" spans="14:14" x14ac:dyDescent="0.3">
      <c r="N972" s="13"/>
    </row>
    <row r="973" spans="14:14" x14ac:dyDescent="0.3">
      <c r="N973" s="13"/>
    </row>
    <row r="974" spans="14:14" x14ac:dyDescent="0.3">
      <c r="N974" s="13"/>
    </row>
    <row r="975" spans="14:14" x14ac:dyDescent="0.3">
      <c r="N975" s="13"/>
    </row>
    <row r="976" spans="14:14" x14ac:dyDescent="0.3">
      <c r="N976" s="13"/>
    </row>
    <row r="977" spans="14:14" x14ac:dyDescent="0.3">
      <c r="N977" s="13"/>
    </row>
    <row r="978" spans="14:14" x14ac:dyDescent="0.3">
      <c r="N978" s="13"/>
    </row>
    <row r="979" spans="14:14" x14ac:dyDescent="0.3">
      <c r="N979" s="13"/>
    </row>
    <row r="980" spans="14:14" x14ac:dyDescent="0.3">
      <c r="N980" s="13"/>
    </row>
    <row r="981" spans="14:14" x14ac:dyDescent="0.3">
      <c r="N981" s="13"/>
    </row>
    <row r="982" spans="14:14" x14ac:dyDescent="0.3">
      <c r="N982" s="13"/>
    </row>
    <row r="983" spans="14:14" x14ac:dyDescent="0.3">
      <c r="N983" s="13"/>
    </row>
    <row r="984" spans="14:14" x14ac:dyDescent="0.3">
      <c r="N984" s="13"/>
    </row>
    <row r="985" spans="14:14" x14ac:dyDescent="0.3">
      <c r="N985" s="13"/>
    </row>
    <row r="986" spans="14:14" x14ac:dyDescent="0.3">
      <c r="N986" s="13"/>
    </row>
    <row r="987" spans="14:14" x14ac:dyDescent="0.3">
      <c r="N987" s="13"/>
    </row>
    <row r="988" spans="14:14" x14ac:dyDescent="0.3">
      <c r="N988" s="13"/>
    </row>
    <row r="989" spans="14:14" x14ac:dyDescent="0.3">
      <c r="N989" s="13"/>
    </row>
    <row r="990" spans="14:14" x14ac:dyDescent="0.3">
      <c r="N990" s="13"/>
    </row>
    <row r="991" spans="14:14" x14ac:dyDescent="0.3">
      <c r="N991" s="13"/>
    </row>
    <row r="992" spans="14:14" x14ac:dyDescent="0.3">
      <c r="N992" s="13"/>
    </row>
    <row r="993" spans="14:14" x14ac:dyDescent="0.3">
      <c r="N993" s="13"/>
    </row>
    <row r="994" spans="14:14" x14ac:dyDescent="0.3">
      <c r="N994" s="13"/>
    </row>
    <row r="995" spans="14:14" x14ac:dyDescent="0.3">
      <c r="N995" s="13"/>
    </row>
    <row r="996" spans="14:14" x14ac:dyDescent="0.3">
      <c r="N996" s="13"/>
    </row>
    <row r="997" spans="14:14" x14ac:dyDescent="0.3">
      <c r="N997" s="13"/>
    </row>
    <row r="998" spans="14:14" x14ac:dyDescent="0.3">
      <c r="N998" s="13"/>
    </row>
    <row r="999" spans="14:14" x14ac:dyDescent="0.3">
      <c r="N999" s="13"/>
    </row>
    <row r="1000" spans="14:14" x14ac:dyDescent="0.3">
      <c r="N1000" s="13"/>
    </row>
    <row r="1001" spans="14:14" x14ac:dyDescent="0.3">
      <c r="N1001" s="13"/>
    </row>
    <row r="1002" spans="14:14" x14ac:dyDescent="0.3">
      <c r="N1002" s="13"/>
    </row>
    <row r="1003" spans="14:14" x14ac:dyDescent="0.3">
      <c r="N1003" s="13"/>
    </row>
    <row r="1004" spans="14:14" x14ac:dyDescent="0.3">
      <c r="N1004" s="13"/>
    </row>
    <row r="1005" spans="14:14" x14ac:dyDescent="0.3">
      <c r="N1005" s="13"/>
    </row>
    <row r="1006" spans="14:14" x14ac:dyDescent="0.3">
      <c r="N1006" s="13"/>
    </row>
    <row r="1007" spans="14:14" x14ac:dyDescent="0.3">
      <c r="N1007" s="13"/>
    </row>
    <row r="1008" spans="14:14" x14ac:dyDescent="0.3">
      <c r="N1008" s="13"/>
    </row>
    <row r="1009" spans="14:14" x14ac:dyDescent="0.3">
      <c r="N1009" s="13"/>
    </row>
    <row r="1010" spans="14:14" x14ac:dyDescent="0.3">
      <c r="N1010" s="13"/>
    </row>
    <row r="1011" spans="14:14" x14ac:dyDescent="0.3">
      <c r="N1011" s="13"/>
    </row>
    <row r="1012" spans="14:14" x14ac:dyDescent="0.3">
      <c r="N1012" s="13"/>
    </row>
    <row r="1013" spans="14:14" x14ac:dyDescent="0.3">
      <c r="N1013" s="13"/>
    </row>
    <row r="1014" spans="14:14" x14ac:dyDescent="0.3">
      <c r="N1014" s="13"/>
    </row>
    <row r="1015" spans="14:14" x14ac:dyDescent="0.3">
      <c r="N1015" s="13"/>
    </row>
    <row r="1016" spans="14:14" x14ac:dyDescent="0.3">
      <c r="N1016" s="13"/>
    </row>
    <row r="1017" spans="14:14" x14ac:dyDescent="0.3">
      <c r="N1017" s="13"/>
    </row>
    <row r="1018" spans="14:14" x14ac:dyDescent="0.3">
      <c r="N1018" s="13"/>
    </row>
    <row r="1019" spans="14:14" x14ac:dyDescent="0.3">
      <c r="N1019" s="13"/>
    </row>
    <row r="1020" spans="14:14" x14ac:dyDescent="0.3">
      <c r="N1020" s="13"/>
    </row>
    <row r="1021" spans="14:14" x14ac:dyDescent="0.3">
      <c r="N1021" s="13"/>
    </row>
    <row r="1022" spans="14:14" x14ac:dyDescent="0.3">
      <c r="N1022" s="13"/>
    </row>
    <row r="1023" spans="14:14" x14ac:dyDescent="0.3">
      <c r="N1023" s="13"/>
    </row>
    <row r="1024" spans="14:14" x14ac:dyDescent="0.3">
      <c r="N1024" s="13"/>
    </row>
    <row r="1025" spans="14:14" x14ac:dyDescent="0.3">
      <c r="N1025" s="13"/>
    </row>
    <row r="1026" spans="14:14" x14ac:dyDescent="0.3">
      <c r="N1026" s="13"/>
    </row>
    <row r="1027" spans="14:14" x14ac:dyDescent="0.3">
      <c r="N1027" s="13"/>
    </row>
    <row r="1028" spans="14:14" x14ac:dyDescent="0.3">
      <c r="N1028" s="13"/>
    </row>
    <row r="1029" spans="14:14" x14ac:dyDescent="0.3">
      <c r="N1029" s="13"/>
    </row>
    <row r="1030" spans="14:14" x14ac:dyDescent="0.3">
      <c r="N1030" s="13"/>
    </row>
    <row r="1031" spans="14:14" x14ac:dyDescent="0.3">
      <c r="N1031" s="13"/>
    </row>
    <row r="1032" spans="14:14" x14ac:dyDescent="0.3">
      <c r="N1032" s="13"/>
    </row>
    <row r="1033" spans="14:14" x14ac:dyDescent="0.3">
      <c r="N1033" s="13"/>
    </row>
    <row r="1034" spans="14:14" x14ac:dyDescent="0.3">
      <c r="N1034" s="13"/>
    </row>
    <row r="1035" spans="14:14" x14ac:dyDescent="0.3">
      <c r="N1035" s="13"/>
    </row>
    <row r="1036" spans="14:14" x14ac:dyDescent="0.3">
      <c r="N1036" s="13"/>
    </row>
    <row r="1037" spans="14:14" x14ac:dyDescent="0.3">
      <c r="N1037" s="13"/>
    </row>
    <row r="1038" spans="14:14" x14ac:dyDescent="0.3">
      <c r="N1038" s="13"/>
    </row>
    <row r="1039" spans="14:14" x14ac:dyDescent="0.3">
      <c r="N1039" s="13"/>
    </row>
    <row r="1040" spans="14:14" x14ac:dyDescent="0.3">
      <c r="N1040" s="13"/>
    </row>
    <row r="1041" spans="14:14" x14ac:dyDescent="0.3">
      <c r="N1041" s="13"/>
    </row>
    <row r="1042" spans="14:14" x14ac:dyDescent="0.3">
      <c r="N1042" s="13"/>
    </row>
    <row r="1043" spans="14:14" x14ac:dyDescent="0.3">
      <c r="N1043" s="13"/>
    </row>
    <row r="1044" spans="14:14" x14ac:dyDescent="0.3">
      <c r="N1044" s="13"/>
    </row>
    <row r="1045" spans="14:14" x14ac:dyDescent="0.3">
      <c r="N1045" s="13"/>
    </row>
    <row r="1046" spans="14:14" x14ac:dyDescent="0.3">
      <c r="N1046" s="13"/>
    </row>
    <row r="1047" spans="14:14" x14ac:dyDescent="0.3">
      <c r="N1047" s="13"/>
    </row>
    <row r="1048" spans="14:14" x14ac:dyDescent="0.3">
      <c r="N1048" s="13"/>
    </row>
    <row r="1049" spans="14:14" x14ac:dyDescent="0.3">
      <c r="N1049" s="13"/>
    </row>
    <row r="1050" spans="14:14" x14ac:dyDescent="0.3">
      <c r="N1050" s="13"/>
    </row>
    <row r="1051" spans="14:14" x14ac:dyDescent="0.3">
      <c r="N1051" s="13"/>
    </row>
    <row r="1052" spans="14:14" x14ac:dyDescent="0.3">
      <c r="N1052" s="13"/>
    </row>
    <row r="1053" spans="14:14" x14ac:dyDescent="0.3">
      <c r="N1053" s="13"/>
    </row>
    <row r="1054" spans="14:14" x14ac:dyDescent="0.3">
      <c r="N1054" s="13"/>
    </row>
    <row r="1055" spans="14:14" x14ac:dyDescent="0.3">
      <c r="N1055" s="13"/>
    </row>
    <row r="1056" spans="14:14" x14ac:dyDescent="0.3">
      <c r="N1056" s="13"/>
    </row>
    <row r="1057" spans="14:14" x14ac:dyDescent="0.3">
      <c r="N1057" s="13"/>
    </row>
    <row r="1058" spans="14:14" x14ac:dyDescent="0.3">
      <c r="N1058" s="13"/>
    </row>
    <row r="1059" spans="14:14" x14ac:dyDescent="0.3">
      <c r="N1059" s="13"/>
    </row>
    <row r="1060" spans="14:14" x14ac:dyDescent="0.3">
      <c r="N1060" s="13"/>
    </row>
    <row r="1061" spans="14:14" x14ac:dyDescent="0.3">
      <c r="N1061" s="13"/>
    </row>
    <row r="1062" spans="14:14" x14ac:dyDescent="0.3">
      <c r="N1062" s="13"/>
    </row>
    <row r="1063" spans="14:14" x14ac:dyDescent="0.3">
      <c r="N1063" s="13"/>
    </row>
    <row r="1064" spans="14:14" x14ac:dyDescent="0.3">
      <c r="N1064" s="13"/>
    </row>
    <row r="1065" spans="14:14" x14ac:dyDescent="0.3">
      <c r="N1065" s="13"/>
    </row>
    <row r="1066" spans="14:14" x14ac:dyDescent="0.3">
      <c r="N1066" s="13"/>
    </row>
    <row r="1067" spans="14:14" x14ac:dyDescent="0.3">
      <c r="N1067" s="13"/>
    </row>
    <row r="1068" spans="14:14" x14ac:dyDescent="0.3">
      <c r="N1068" s="13"/>
    </row>
    <row r="1069" spans="14:14" x14ac:dyDescent="0.3">
      <c r="N1069" s="13"/>
    </row>
    <row r="1070" spans="14:14" x14ac:dyDescent="0.3">
      <c r="N1070" s="13"/>
    </row>
    <row r="1071" spans="14:14" x14ac:dyDescent="0.3">
      <c r="N1071" s="13"/>
    </row>
    <row r="1072" spans="14:14" x14ac:dyDescent="0.3">
      <c r="N1072" s="13"/>
    </row>
    <row r="1073" spans="14:14" x14ac:dyDescent="0.3">
      <c r="N1073" s="13"/>
    </row>
    <row r="1074" spans="14:14" x14ac:dyDescent="0.3">
      <c r="N1074" s="13"/>
    </row>
    <row r="1075" spans="14:14" x14ac:dyDescent="0.3">
      <c r="N1075" s="13"/>
    </row>
    <row r="1076" spans="14:14" x14ac:dyDescent="0.3">
      <c r="N1076" s="13"/>
    </row>
    <row r="1077" spans="14:14" x14ac:dyDescent="0.3">
      <c r="N1077" s="13"/>
    </row>
    <row r="1078" spans="14:14" x14ac:dyDescent="0.3">
      <c r="N1078" s="13"/>
    </row>
    <row r="1079" spans="14:14" x14ac:dyDescent="0.3">
      <c r="N1079" s="13"/>
    </row>
    <row r="1080" spans="14:14" x14ac:dyDescent="0.3">
      <c r="N1080" s="13"/>
    </row>
    <row r="1081" spans="14:14" x14ac:dyDescent="0.3">
      <c r="N1081" s="13"/>
    </row>
    <row r="1082" spans="14:14" x14ac:dyDescent="0.3">
      <c r="N1082" s="13"/>
    </row>
    <row r="1083" spans="14:14" x14ac:dyDescent="0.3">
      <c r="N1083" s="13"/>
    </row>
    <row r="1084" spans="14:14" x14ac:dyDescent="0.3">
      <c r="N1084" s="13"/>
    </row>
    <row r="1085" spans="14:14" x14ac:dyDescent="0.3">
      <c r="N1085" s="13"/>
    </row>
    <row r="1086" spans="14:14" x14ac:dyDescent="0.3">
      <c r="N1086" s="13"/>
    </row>
    <row r="1087" spans="14:14" x14ac:dyDescent="0.3">
      <c r="N1087" s="13"/>
    </row>
    <row r="1088" spans="14:14" x14ac:dyDescent="0.3">
      <c r="N1088" s="13"/>
    </row>
    <row r="1089" spans="14:14" x14ac:dyDescent="0.3">
      <c r="N1089" s="13"/>
    </row>
    <row r="1090" spans="14:14" x14ac:dyDescent="0.3">
      <c r="N1090" s="13"/>
    </row>
    <row r="1091" spans="14:14" x14ac:dyDescent="0.3">
      <c r="N1091" s="13"/>
    </row>
    <row r="1092" spans="14:14" x14ac:dyDescent="0.3">
      <c r="N1092" s="13"/>
    </row>
    <row r="1093" spans="14:14" x14ac:dyDescent="0.3">
      <c r="N1093" s="13"/>
    </row>
    <row r="1094" spans="14:14" x14ac:dyDescent="0.3">
      <c r="N1094" s="13"/>
    </row>
    <row r="1095" spans="14:14" x14ac:dyDescent="0.3">
      <c r="N1095" s="13"/>
    </row>
    <row r="1096" spans="14:14" x14ac:dyDescent="0.3">
      <c r="N1096" s="13"/>
    </row>
    <row r="1097" spans="14:14" x14ac:dyDescent="0.3">
      <c r="N1097" s="13"/>
    </row>
    <row r="1098" spans="14:14" x14ac:dyDescent="0.3">
      <c r="N1098" s="13"/>
    </row>
    <row r="1099" spans="14:14" x14ac:dyDescent="0.3">
      <c r="N1099" s="13"/>
    </row>
    <row r="1100" spans="14:14" x14ac:dyDescent="0.3">
      <c r="N1100" s="13"/>
    </row>
    <row r="1101" spans="14:14" x14ac:dyDescent="0.3">
      <c r="N1101" s="13"/>
    </row>
    <row r="1102" spans="14:14" x14ac:dyDescent="0.3">
      <c r="N1102" s="13"/>
    </row>
    <row r="1103" spans="14:14" x14ac:dyDescent="0.3">
      <c r="N1103" s="13"/>
    </row>
    <row r="1104" spans="14:14" x14ac:dyDescent="0.3">
      <c r="N1104" s="13"/>
    </row>
    <row r="1105" spans="14:14" x14ac:dyDescent="0.3">
      <c r="N1105" s="13"/>
    </row>
    <row r="1106" spans="14:14" x14ac:dyDescent="0.3">
      <c r="N1106" s="13"/>
    </row>
    <row r="1107" spans="14:14" x14ac:dyDescent="0.3">
      <c r="N1107" s="13"/>
    </row>
    <row r="1108" spans="14:14" x14ac:dyDescent="0.3">
      <c r="N1108" s="13"/>
    </row>
    <row r="1109" spans="14:14" x14ac:dyDescent="0.3">
      <c r="N1109" s="13"/>
    </row>
    <row r="1110" spans="14:14" x14ac:dyDescent="0.3">
      <c r="N1110" s="13"/>
    </row>
    <row r="1111" spans="14:14" x14ac:dyDescent="0.3">
      <c r="N1111" s="13"/>
    </row>
    <row r="1112" spans="14:14" x14ac:dyDescent="0.3">
      <c r="N1112" s="13"/>
    </row>
    <row r="1113" spans="14:14" x14ac:dyDescent="0.3">
      <c r="N1113" s="13"/>
    </row>
    <row r="1114" spans="14:14" x14ac:dyDescent="0.3">
      <c r="N1114" s="13"/>
    </row>
    <row r="1115" spans="14:14" x14ac:dyDescent="0.3">
      <c r="N1115" s="13"/>
    </row>
    <row r="1116" spans="14:14" x14ac:dyDescent="0.3">
      <c r="N1116" s="13"/>
    </row>
    <row r="1117" spans="14:14" x14ac:dyDescent="0.3">
      <c r="N1117" s="13"/>
    </row>
    <row r="1118" spans="14:14" x14ac:dyDescent="0.3">
      <c r="N1118" s="13"/>
    </row>
    <row r="1119" spans="14:14" x14ac:dyDescent="0.3">
      <c r="N1119" s="13"/>
    </row>
    <row r="1120" spans="14:14" x14ac:dyDescent="0.3">
      <c r="N1120" s="13"/>
    </row>
    <row r="1121" spans="14:14" x14ac:dyDescent="0.3">
      <c r="N1121" s="13"/>
    </row>
    <row r="1122" spans="14:14" x14ac:dyDescent="0.3">
      <c r="N1122" s="13"/>
    </row>
    <row r="1123" spans="14:14" x14ac:dyDescent="0.3">
      <c r="N1123" s="13"/>
    </row>
    <row r="1124" spans="14:14" x14ac:dyDescent="0.3">
      <c r="N1124" s="13"/>
    </row>
    <row r="1125" spans="14:14" x14ac:dyDescent="0.3">
      <c r="N1125" s="13"/>
    </row>
    <row r="1126" spans="14:14" x14ac:dyDescent="0.3">
      <c r="N1126" s="13"/>
    </row>
    <row r="1127" spans="14:14" x14ac:dyDescent="0.3">
      <c r="N1127" s="13"/>
    </row>
    <row r="1128" spans="14:14" x14ac:dyDescent="0.3">
      <c r="N1128" s="13"/>
    </row>
    <row r="1129" spans="14:14" x14ac:dyDescent="0.3">
      <c r="N1129" s="13"/>
    </row>
    <row r="1130" spans="14:14" x14ac:dyDescent="0.3">
      <c r="N1130" s="13"/>
    </row>
    <row r="1131" spans="14:14" x14ac:dyDescent="0.3">
      <c r="N1131" s="13"/>
    </row>
    <row r="1132" spans="14:14" x14ac:dyDescent="0.3">
      <c r="N1132" s="13"/>
    </row>
    <row r="1133" spans="14:14" x14ac:dyDescent="0.3">
      <c r="N1133" s="13"/>
    </row>
    <row r="1134" spans="14:14" x14ac:dyDescent="0.3">
      <c r="N1134" s="13"/>
    </row>
    <row r="1135" spans="14:14" x14ac:dyDescent="0.3">
      <c r="N1135" s="13"/>
    </row>
    <row r="1136" spans="14:14" x14ac:dyDescent="0.3">
      <c r="N1136" s="13"/>
    </row>
    <row r="1137" spans="14:14" x14ac:dyDescent="0.3">
      <c r="N1137" s="13"/>
    </row>
    <row r="1138" spans="14:14" x14ac:dyDescent="0.3">
      <c r="N1138" s="13"/>
    </row>
    <row r="1139" spans="14:14" x14ac:dyDescent="0.3">
      <c r="N1139" s="13"/>
    </row>
    <row r="1140" spans="14:14" x14ac:dyDescent="0.3">
      <c r="N1140" s="13"/>
    </row>
    <row r="1141" spans="14:14" x14ac:dyDescent="0.3">
      <c r="N1141" s="13"/>
    </row>
    <row r="1142" spans="14:14" x14ac:dyDescent="0.3">
      <c r="N1142" s="13"/>
    </row>
    <row r="1143" spans="14:14" x14ac:dyDescent="0.3">
      <c r="N1143" s="13"/>
    </row>
    <row r="1144" spans="14:14" x14ac:dyDescent="0.3">
      <c r="N1144" s="13"/>
    </row>
    <row r="1145" spans="14:14" x14ac:dyDescent="0.3">
      <c r="N1145" s="13"/>
    </row>
    <row r="1146" spans="14:14" x14ac:dyDescent="0.3">
      <c r="N1146" s="13"/>
    </row>
    <row r="1147" spans="14:14" x14ac:dyDescent="0.3">
      <c r="N1147" s="13"/>
    </row>
    <row r="1148" spans="14:14" x14ac:dyDescent="0.3">
      <c r="N1148" s="13"/>
    </row>
    <row r="1149" spans="14:14" x14ac:dyDescent="0.3">
      <c r="N1149" s="13"/>
    </row>
    <row r="1150" spans="14:14" x14ac:dyDescent="0.3">
      <c r="N1150" s="13"/>
    </row>
    <row r="1151" spans="14:14" x14ac:dyDescent="0.3">
      <c r="N1151" s="13"/>
    </row>
    <row r="1152" spans="14:14" x14ac:dyDescent="0.3">
      <c r="N1152" s="13"/>
    </row>
    <row r="1153" spans="14:14" x14ac:dyDescent="0.3">
      <c r="N1153" s="13"/>
    </row>
    <row r="1154" spans="14:14" x14ac:dyDescent="0.3">
      <c r="N1154" s="13"/>
    </row>
    <row r="1155" spans="14:14" x14ac:dyDescent="0.3">
      <c r="N1155" s="13"/>
    </row>
    <row r="1156" spans="14:14" x14ac:dyDescent="0.3">
      <c r="N1156" s="13"/>
    </row>
    <row r="1157" spans="14:14" x14ac:dyDescent="0.3">
      <c r="N1157" s="13"/>
    </row>
    <row r="1158" spans="14:14" x14ac:dyDescent="0.3">
      <c r="N1158" s="13"/>
    </row>
    <row r="1159" spans="14:14" x14ac:dyDescent="0.3">
      <c r="N1159" s="13"/>
    </row>
    <row r="1160" spans="14:14" x14ac:dyDescent="0.3">
      <c r="N1160" s="13"/>
    </row>
    <row r="1161" spans="14:14" x14ac:dyDescent="0.3">
      <c r="N1161" s="13"/>
    </row>
    <row r="1162" spans="14:14" x14ac:dyDescent="0.3">
      <c r="N1162" s="13"/>
    </row>
    <row r="1163" spans="14:14" x14ac:dyDescent="0.3">
      <c r="N1163" s="13"/>
    </row>
    <row r="1164" spans="14:14" x14ac:dyDescent="0.3">
      <c r="N1164" s="13"/>
    </row>
    <row r="1165" spans="14:14" x14ac:dyDescent="0.3">
      <c r="N1165" s="13"/>
    </row>
    <row r="1166" spans="14:14" x14ac:dyDescent="0.3">
      <c r="N1166" s="13"/>
    </row>
    <row r="1167" spans="14:14" x14ac:dyDescent="0.3">
      <c r="N1167" s="13"/>
    </row>
    <row r="1168" spans="14:14" x14ac:dyDescent="0.3">
      <c r="N1168" s="13"/>
    </row>
    <row r="1169" spans="14:14" x14ac:dyDescent="0.3">
      <c r="N1169" s="13"/>
    </row>
    <row r="1170" spans="14:14" x14ac:dyDescent="0.3">
      <c r="N1170" s="13"/>
    </row>
    <row r="1171" spans="14:14" x14ac:dyDescent="0.3">
      <c r="N1171" s="13"/>
    </row>
    <row r="1172" spans="14:14" x14ac:dyDescent="0.3">
      <c r="N1172" s="13"/>
    </row>
    <row r="1173" spans="14:14" x14ac:dyDescent="0.3">
      <c r="N1173" s="13"/>
    </row>
    <row r="1174" spans="14:14" x14ac:dyDescent="0.3">
      <c r="N1174" s="13"/>
    </row>
    <row r="1175" spans="14:14" x14ac:dyDescent="0.3">
      <c r="N1175" s="13"/>
    </row>
    <row r="1176" spans="14:14" x14ac:dyDescent="0.3">
      <c r="N1176" s="13"/>
    </row>
    <row r="1177" spans="14:14" x14ac:dyDescent="0.3">
      <c r="N1177" s="13"/>
    </row>
    <row r="1178" spans="14:14" x14ac:dyDescent="0.3">
      <c r="N1178" s="13"/>
    </row>
    <row r="1179" spans="14:14" x14ac:dyDescent="0.3">
      <c r="N1179" s="13"/>
    </row>
    <row r="1180" spans="14:14" x14ac:dyDescent="0.3">
      <c r="N1180" s="13"/>
    </row>
    <row r="1181" spans="14:14" x14ac:dyDescent="0.3">
      <c r="N1181" s="13"/>
    </row>
    <row r="1182" spans="14:14" x14ac:dyDescent="0.3">
      <c r="N1182" s="13"/>
    </row>
    <row r="1183" spans="14:14" x14ac:dyDescent="0.3">
      <c r="N1183" s="13"/>
    </row>
    <row r="1184" spans="14:14" x14ac:dyDescent="0.3">
      <c r="N1184" s="13"/>
    </row>
    <row r="1185" spans="14:14" x14ac:dyDescent="0.3">
      <c r="N1185" s="13"/>
    </row>
    <row r="1186" spans="14:14" x14ac:dyDescent="0.3">
      <c r="N1186" s="13"/>
    </row>
    <row r="1187" spans="14:14" x14ac:dyDescent="0.3">
      <c r="N1187" s="13"/>
    </row>
    <row r="1188" spans="14:14" x14ac:dyDescent="0.3">
      <c r="N1188" s="13"/>
    </row>
    <row r="1189" spans="14:14" x14ac:dyDescent="0.3">
      <c r="N1189" s="13"/>
    </row>
    <row r="1190" spans="14:14" x14ac:dyDescent="0.3">
      <c r="N1190" s="13"/>
    </row>
    <row r="1191" spans="14:14" x14ac:dyDescent="0.3">
      <c r="N1191" s="13"/>
    </row>
    <row r="1192" spans="14:14" x14ac:dyDescent="0.3">
      <c r="N1192" s="13"/>
    </row>
    <row r="1193" spans="14:14" x14ac:dyDescent="0.3">
      <c r="N1193" s="13"/>
    </row>
    <row r="1194" spans="14:14" x14ac:dyDescent="0.3">
      <c r="N1194" s="13"/>
    </row>
    <row r="1195" spans="14:14" x14ac:dyDescent="0.3">
      <c r="N1195" s="13"/>
    </row>
    <row r="1196" spans="14:14" x14ac:dyDescent="0.3">
      <c r="N1196" s="13"/>
    </row>
    <row r="1197" spans="14:14" x14ac:dyDescent="0.3">
      <c r="N1197" s="13"/>
    </row>
    <row r="1198" spans="14:14" x14ac:dyDescent="0.3">
      <c r="N1198" s="13"/>
    </row>
    <row r="1199" spans="14:14" x14ac:dyDescent="0.3">
      <c r="N1199" s="13"/>
    </row>
    <row r="1200" spans="14:14" x14ac:dyDescent="0.3">
      <c r="N1200" s="13"/>
    </row>
    <row r="1201" spans="14:14" x14ac:dyDescent="0.3">
      <c r="N1201" s="13"/>
    </row>
    <row r="1202" spans="14:14" x14ac:dyDescent="0.3">
      <c r="N1202" s="13"/>
    </row>
    <row r="1203" spans="14:14" x14ac:dyDescent="0.3">
      <c r="N1203" s="13"/>
    </row>
    <row r="1204" spans="14:14" x14ac:dyDescent="0.3">
      <c r="N1204" s="13"/>
    </row>
    <row r="1205" spans="14:14" x14ac:dyDescent="0.3">
      <c r="N1205" s="13"/>
    </row>
    <row r="1206" spans="14:14" x14ac:dyDescent="0.3">
      <c r="N1206" s="13"/>
    </row>
    <row r="1207" spans="14:14" x14ac:dyDescent="0.3">
      <c r="N1207" s="13"/>
    </row>
    <row r="1208" spans="14:14" x14ac:dyDescent="0.3">
      <c r="N1208" s="13"/>
    </row>
    <row r="1209" spans="14:14" x14ac:dyDescent="0.3">
      <c r="N1209" s="13"/>
    </row>
    <row r="1210" spans="14:14" x14ac:dyDescent="0.3">
      <c r="N1210" s="13"/>
    </row>
    <row r="1211" spans="14:14" x14ac:dyDescent="0.3">
      <c r="N1211" s="13"/>
    </row>
    <row r="1212" spans="14:14" x14ac:dyDescent="0.3">
      <c r="N1212" s="13"/>
    </row>
    <row r="1213" spans="14:14" x14ac:dyDescent="0.3">
      <c r="N1213" s="13"/>
    </row>
    <row r="1214" spans="14:14" x14ac:dyDescent="0.3">
      <c r="N1214" s="13"/>
    </row>
    <row r="1215" spans="14:14" x14ac:dyDescent="0.3">
      <c r="N1215" s="13"/>
    </row>
    <row r="1216" spans="14:14" x14ac:dyDescent="0.3">
      <c r="N1216" s="13"/>
    </row>
    <row r="1217" spans="14:14" x14ac:dyDescent="0.3">
      <c r="N1217" s="13"/>
    </row>
    <row r="1218" spans="14:14" x14ac:dyDescent="0.3">
      <c r="N1218" s="13"/>
    </row>
    <row r="1219" spans="14:14" x14ac:dyDescent="0.3">
      <c r="N1219" s="13"/>
    </row>
    <row r="1220" spans="14:14" x14ac:dyDescent="0.3">
      <c r="N1220" s="13"/>
    </row>
    <row r="1221" spans="14:14" x14ac:dyDescent="0.3">
      <c r="N1221" s="13"/>
    </row>
    <row r="1222" spans="14:14" x14ac:dyDescent="0.3">
      <c r="N1222" s="13"/>
    </row>
    <row r="1223" spans="14:14" x14ac:dyDescent="0.3">
      <c r="N1223" s="13"/>
    </row>
    <row r="1224" spans="14:14" x14ac:dyDescent="0.3">
      <c r="N1224" s="13"/>
    </row>
    <row r="1225" spans="14:14" x14ac:dyDescent="0.3">
      <c r="N1225" s="13"/>
    </row>
    <row r="1226" spans="14:14" x14ac:dyDescent="0.3">
      <c r="N1226" s="13"/>
    </row>
    <row r="1227" spans="14:14" x14ac:dyDescent="0.3">
      <c r="N1227" s="13"/>
    </row>
    <row r="1228" spans="14:14" x14ac:dyDescent="0.3">
      <c r="N1228" s="13"/>
    </row>
    <row r="1229" spans="14:14" x14ac:dyDescent="0.3">
      <c r="N1229" s="13"/>
    </row>
    <row r="1230" spans="14:14" x14ac:dyDescent="0.3">
      <c r="N1230" s="13"/>
    </row>
    <row r="1231" spans="14:14" x14ac:dyDescent="0.3">
      <c r="N1231" s="13"/>
    </row>
    <row r="1232" spans="14:14" x14ac:dyDescent="0.3">
      <c r="N1232" s="13"/>
    </row>
    <row r="1233" spans="14:14" x14ac:dyDescent="0.3">
      <c r="N1233" s="13"/>
    </row>
    <row r="1234" spans="14:14" x14ac:dyDescent="0.3">
      <c r="N1234" s="13"/>
    </row>
    <row r="1235" spans="14:14" x14ac:dyDescent="0.3">
      <c r="N1235" s="13"/>
    </row>
    <row r="1236" spans="14:14" x14ac:dyDescent="0.3">
      <c r="N1236" s="13"/>
    </row>
    <row r="1237" spans="14:14" x14ac:dyDescent="0.3">
      <c r="N1237" s="13"/>
    </row>
    <row r="1238" spans="14:14" x14ac:dyDescent="0.3">
      <c r="N1238" s="13"/>
    </row>
    <row r="1239" spans="14:14" x14ac:dyDescent="0.3">
      <c r="N1239" s="13"/>
    </row>
    <row r="1240" spans="14:14" x14ac:dyDescent="0.3">
      <c r="N1240" s="13"/>
    </row>
    <row r="1241" spans="14:14" x14ac:dyDescent="0.3">
      <c r="N1241" s="13"/>
    </row>
    <row r="1242" spans="14:14" x14ac:dyDescent="0.3">
      <c r="N1242" s="13"/>
    </row>
    <row r="1243" spans="14:14" x14ac:dyDescent="0.3">
      <c r="N1243" s="13"/>
    </row>
    <row r="1244" spans="14:14" x14ac:dyDescent="0.3">
      <c r="N1244" s="13"/>
    </row>
    <row r="1245" spans="14:14" x14ac:dyDescent="0.3">
      <c r="N1245" s="13"/>
    </row>
    <row r="1246" spans="14:14" x14ac:dyDescent="0.3">
      <c r="N1246" s="13"/>
    </row>
    <row r="1247" spans="14:14" x14ac:dyDescent="0.3">
      <c r="N1247" s="13"/>
    </row>
    <row r="1248" spans="14:14" x14ac:dyDescent="0.3">
      <c r="N1248" s="13"/>
    </row>
    <row r="1249" spans="14:14" x14ac:dyDescent="0.3">
      <c r="N1249" s="13"/>
    </row>
    <row r="1250" spans="14:14" x14ac:dyDescent="0.3">
      <c r="N1250" s="13"/>
    </row>
    <row r="1251" spans="14:14" x14ac:dyDescent="0.3">
      <c r="N1251" s="13"/>
    </row>
    <row r="1252" spans="14:14" x14ac:dyDescent="0.3">
      <c r="N1252" s="13"/>
    </row>
    <row r="1253" spans="14:14" x14ac:dyDescent="0.3">
      <c r="N1253" s="13"/>
    </row>
    <row r="1254" spans="14:14" x14ac:dyDescent="0.3">
      <c r="N1254" s="13"/>
    </row>
    <row r="1255" spans="14:14" x14ac:dyDescent="0.3">
      <c r="N1255" s="13"/>
    </row>
    <row r="1256" spans="14:14" x14ac:dyDescent="0.3">
      <c r="N1256" s="13"/>
    </row>
    <row r="1257" spans="14:14" x14ac:dyDescent="0.3">
      <c r="N1257" s="13"/>
    </row>
    <row r="1258" spans="14:14" x14ac:dyDescent="0.3">
      <c r="N1258" s="13"/>
    </row>
    <row r="1259" spans="14:14" x14ac:dyDescent="0.3">
      <c r="N1259" s="13"/>
    </row>
    <row r="1260" spans="14:14" x14ac:dyDescent="0.3">
      <c r="N1260" s="13"/>
    </row>
    <row r="1261" spans="14:14" x14ac:dyDescent="0.3">
      <c r="N1261" s="13"/>
    </row>
    <row r="1262" spans="14:14" x14ac:dyDescent="0.3">
      <c r="N1262" s="13"/>
    </row>
    <row r="1263" spans="14:14" x14ac:dyDescent="0.3">
      <c r="N1263" s="13"/>
    </row>
    <row r="1264" spans="14:14" x14ac:dyDescent="0.3">
      <c r="N1264" s="13"/>
    </row>
    <row r="1265" spans="14:14" x14ac:dyDescent="0.3">
      <c r="N1265" s="13"/>
    </row>
    <row r="1266" spans="14:14" x14ac:dyDescent="0.3">
      <c r="N1266" s="13"/>
    </row>
    <row r="1267" spans="14:14" x14ac:dyDescent="0.3">
      <c r="N1267" s="13"/>
    </row>
    <row r="1268" spans="14:14" x14ac:dyDescent="0.3">
      <c r="N1268" s="13"/>
    </row>
    <row r="1269" spans="14:14" x14ac:dyDescent="0.3">
      <c r="N1269" s="13"/>
    </row>
    <row r="1270" spans="14:14" x14ac:dyDescent="0.3">
      <c r="N1270" s="13"/>
    </row>
    <row r="1271" spans="14:14" x14ac:dyDescent="0.3">
      <c r="N1271" s="13"/>
    </row>
    <row r="1272" spans="14:14" x14ac:dyDescent="0.3">
      <c r="N1272" s="13"/>
    </row>
    <row r="1273" spans="14:14" x14ac:dyDescent="0.3">
      <c r="N1273" s="13"/>
    </row>
    <row r="1274" spans="14:14" x14ac:dyDescent="0.3">
      <c r="N1274" s="13"/>
    </row>
    <row r="1275" spans="14:14" x14ac:dyDescent="0.3">
      <c r="N1275" s="13"/>
    </row>
    <row r="1276" spans="14:14" x14ac:dyDescent="0.3">
      <c r="N1276" s="13"/>
    </row>
    <row r="1277" spans="14:14" x14ac:dyDescent="0.3">
      <c r="N1277" s="13"/>
    </row>
    <row r="1278" spans="14:14" x14ac:dyDescent="0.3">
      <c r="N1278" s="13"/>
    </row>
    <row r="1279" spans="14:14" x14ac:dyDescent="0.3">
      <c r="N1279" s="13"/>
    </row>
    <row r="1280" spans="14:14" x14ac:dyDescent="0.3">
      <c r="N1280" s="13"/>
    </row>
    <row r="1281" spans="14:14" x14ac:dyDescent="0.3">
      <c r="N1281" s="13"/>
    </row>
    <row r="1282" spans="14:14" x14ac:dyDescent="0.3">
      <c r="N1282" s="13"/>
    </row>
    <row r="1283" spans="14:14" x14ac:dyDescent="0.3">
      <c r="N1283" s="13"/>
    </row>
    <row r="1284" spans="14:14" x14ac:dyDescent="0.3">
      <c r="N1284" s="13"/>
    </row>
    <row r="1285" spans="14:14" x14ac:dyDescent="0.3">
      <c r="N1285" s="13"/>
    </row>
    <row r="1286" spans="14:14" x14ac:dyDescent="0.3">
      <c r="N1286" s="13"/>
    </row>
    <row r="1287" spans="14:14" x14ac:dyDescent="0.3">
      <c r="N1287" s="13"/>
    </row>
    <row r="1288" spans="14:14" x14ac:dyDescent="0.3">
      <c r="N1288" s="13"/>
    </row>
    <row r="1289" spans="14:14" x14ac:dyDescent="0.3">
      <c r="N1289" s="13"/>
    </row>
    <row r="1290" spans="14:14" x14ac:dyDescent="0.3">
      <c r="N1290" s="13"/>
    </row>
    <row r="1291" spans="14:14" x14ac:dyDescent="0.3">
      <c r="N1291" s="13"/>
    </row>
    <row r="1292" spans="14:14" x14ac:dyDescent="0.3">
      <c r="N1292" s="13"/>
    </row>
    <row r="1293" spans="14:14" x14ac:dyDescent="0.3">
      <c r="N1293" s="13"/>
    </row>
    <row r="1294" spans="14:14" x14ac:dyDescent="0.3">
      <c r="N1294" s="13"/>
    </row>
    <row r="1295" spans="14:14" x14ac:dyDescent="0.3">
      <c r="N1295" s="13"/>
    </row>
    <row r="1296" spans="14:14" x14ac:dyDescent="0.3">
      <c r="N1296" s="13"/>
    </row>
    <row r="1297" spans="14:14" x14ac:dyDescent="0.3">
      <c r="N1297" s="13"/>
    </row>
    <row r="1298" spans="14:14" x14ac:dyDescent="0.3">
      <c r="N1298" s="13"/>
    </row>
    <row r="1299" spans="14:14" x14ac:dyDescent="0.3">
      <c r="N1299" s="13"/>
    </row>
    <row r="1300" spans="14:14" x14ac:dyDescent="0.3">
      <c r="N1300" s="13"/>
    </row>
    <row r="1301" spans="14:14" x14ac:dyDescent="0.3">
      <c r="N1301" s="13"/>
    </row>
    <row r="1302" spans="14:14" x14ac:dyDescent="0.3">
      <c r="N1302" s="13"/>
    </row>
    <row r="1303" spans="14:14" x14ac:dyDescent="0.3">
      <c r="N1303" s="13"/>
    </row>
    <row r="1304" spans="14:14" x14ac:dyDescent="0.3">
      <c r="N1304" s="13"/>
    </row>
    <row r="1305" spans="14:14" x14ac:dyDescent="0.3">
      <c r="N1305" s="13"/>
    </row>
    <row r="1306" spans="14:14" x14ac:dyDescent="0.3">
      <c r="N1306" s="13"/>
    </row>
    <row r="1307" spans="14:14" x14ac:dyDescent="0.3">
      <c r="N1307" s="13"/>
    </row>
    <row r="1308" spans="14:14" x14ac:dyDescent="0.3">
      <c r="N1308" s="13"/>
    </row>
    <row r="1309" spans="14:14" x14ac:dyDescent="0.3">
      <c r="N1309" s="13"/>
    </row>
    <row r="1310" spans="14:14" x14ac:dyDescent="0.3">
      <c r="N1310" s="13"/>
    </row>
    <row r="1311" spans="14:14" x14ac:dyDescent="0.3">
      <c r="N1311" s="13"/>
    </row>
    <row r="1312" spans="14:14" x14ac:dyDescent="0.3">
      <c r="N1312" s="13"/>
    </row>
    <row r="1313" spans="14:14" x14ac:dyDescent="0.3">
      <c r="N1313" s="13"/>
    </row>
    <row r="1314" spans="14:14" x14ac:dyDescent="0.3">
      <c r="N1314" s="13"/>
    </row>
    <row r="1315" spans="14:14" x14ac:dyDescent="0.3">
      <c r="N1315" s="13"/>
    </row>
    <row r="1316" spans="14:14" x14ac:dyDescent="0.3">
      <c r="N1316" s="13"/>
    </row>
    <row r="1317" spans="14:14" x14ac:dyDescent="0.3">
      <c r="N1317" s="13"/>
    </row>
    <row r="1318" spans="14:14" x14ac:dyDescent="0.3">
      <c r="N1318" s="13"/>
    </row>
    <row r="1319" spans="14:14" x14ac:dyDescent="0.3">
      <c r="N1319" s="13"/>
    </row>
    <row r="1320" spans="14:14" x14ac:dyDescent="0.3">
      <c r="N1320" s="13"/>
    </row>
    <row r="1321" spans="14:14" x14ac:dyDescent="0.3">
      <c r="N1321" s="13"/>
    </row>
    <row r="1322" spans="14:14" x14ac:dyDescent="0.3">
      <c r="N1322" s="13"/>
    </row>
    <row r="1323" spans="14:14" x14ac:dyDescent="0.3">
      <c r="N1323" s="13"/>
    </row>
    <row r="1324" spans="14:14" x14ac:dyDescent="0.3">
      <c r="N1324" s="13"/>
    </row>
    <row r="1325" spans="14:14" x14ac:dyDescent="0.3">
      <c r="N1325" s="13"/>
    </row>
    <row r="1326" spans="14:14" x14ac:dyDescent="0.3">
      <c r="N1326" s="13"/>
    </row>
    <row r="1327" spans="14:14" x14ac:dyDescent="0.3">
      <c r="N1327" s="13"/>
    </row>
    <row r="1328" spans="14:14" x14ac:dyDescent="0.3">
      <c r="N1328" s="13"/>
    </row>
    <row r="1329" spans="14:14" x14ac:dyDescent="0.3">
      <c r="N1329" s="13"/>
    </row>
    <row r="1330" spans="14:14" x14ac:dyDescent="0.3">
      <c r="N1330" s="13"/>
    </row>
    <row r="1331" spans="14:14" x14ac:dyDescent="0.3">
      <c r="N1331" s="13"/>
    </row>
    <row r="1332" spans="14:14" x14ac:dyDescent="0.3">
      <c r="N1332" s="13"/>
    </row>
    <row r="1333" spans="14:14" x14ac:dyDescent="0.3">
      <c r="N1333" s="13"/>
    </row>
    <row r="1334" spans="14:14" x14ac:dyDescent="0.3">
      <c r="N1334" s="13"/>
    </row>
    <row r="1335" spans="14:14" x14ac:dyDescent="0.3">
      <c r="N1335" s="13"/>
    </row>
    <row r="1336" spans="14:14" x14ac:dyDescent="0.3">
      <c r="N1336" s="13"/>
    </row>
    <row r="1337" spans="14:14" x14ac:dyDescent="0.3">
      <c r="N1337" s="13"/>
    </row>
    <row r="1338" spans="14:14" x14ac:dyDescent="0.3">
      <c r="N1338" s="13"/>
    </row>
    <row r="1339" spans="14:14" x14ac:dyDescent="0.3">
      <c r="N1339" s="13"/>
    </row>
    <row r="1340" spans="14:14" x14ac:dyDescent="0.3">
      <c r="N1340" s="13"/>
    </row>
    <row r="1341" spans="14:14" x14ac:dyDescent="0.3">
      <c r="N1341" s="13"/>
    </row>
    <row r="1342" spans="14:14" x14ac:dyDescent="0.3">
      <c r="N1342" s="13"/>
    </row>
    <row r="1343" spans="14:14" x14ac:dyDescent="0.3">
      <c r="N1343" s="13"/>
    </row>
    <row r="1344" spans="14:14" x14ac:dyDescent="0.3">
      <c r="N1344" s="13"/>
    </row>
    <row r="1345" spans="14:14" x14ac:dyDescent="0.3">
      <c r="N1345" s="13"/>
    </row>
    <row r="1346" spans="14:14" x14ac:dyDescent="0.3">
      <c r="N1346" s="13"/>
    </row>
    <row r="1347" spans="14:14" x14ac:dyDescent="0.3">
      <c r="N1347" s="13"/>
    </row>
    <row r="1348" spans="14:14" x14ac:dyDescent="0.3">
      <c r="N1348" s="13"/>
    </row>
    <row r="1349" spans="14:14" x14ac:dyDescent="0.3">
      <c r="N1349" s="13"/>
    </row>
    <row r="1350" spans="14:14" x14ac:dyDescent="0.3">
      <c r="N1350" s="13"/>
    </row>
    <row r="1351" spans="14:14" x14ac:dyDescent="0.3">
      <c r="N1351" s="13"/>
    </row>
    <row r="1352" spans="14:14" x14ac:dyDescent="0.3">
      <c r="N1352" s="13"/>
    </row>
    <row r="1353" spans="14:14" x14ac:dyDescent="0.3">
      <c r="N1353" s="13"/>
    </row>
    <row r="1354" spans="14:14" x14ac:dyDescent="0.3">
      <c r="N1354" s="13"/>
    </row>
    <row r="1355" spans="14:14" x14ac:dyDescent="0.3">
      <c r="N1355" s="13"/>
    </row>
    <row r="1356" spans="14:14" x14ac:dyDescent="0.3">
      <c r="N1356" s="13"/>
    </row>
    <row r="1357" spans="14:14" x14ac:dyDescent="0.3">
      <c r="N1357" s="13"/>
    </row>
    <row r="1358" spans="14:14" x14ac:dyDescent="0.3">
      <c r="N1358" s="13"/>
    </row>
    <row r="1359" spans="14:14" x14ac:dyDescent="0.3">
      <c r="N1359" s="13"/>
    </row>
    <row r="1360" spans="14:14" x14ac:dyDescent="0.3">
      <c r="N1360" s="13"/>
    </row>
    <row r="1361" spans="14:14" x14ac:dyDescent="0.3">
      <c r="N1361" s="13"/>
    </row>
    <row r="1362" spans="14:14" x14ac:dyDescent="0.3">
      <c r="N1362" s="13"/>
    </row>
    <row r="1363" spans="14:14" x14ac:dyDescent="0.3">
      <c r="N1363" s="13"/>
    </row>
    <row r="1364" spans="14:14" x14ac:dyDescent="0.3">
      <c r="N1364" s="13"/>
    </row>
    <row r="1365" spans="14:14" x14ac:dyDescent="0.3">
      <c r="N1365" s="13"/>
    </row>
    <row r="1366" spans="14:14" x14ac:dyDescent="0.3">
      <c r="N1366" s="13"/>
    </row>
    <row r="1367" spans="14:14" x14ac:dyDescent="0.3">
      <c r="N1367" s="13"/>
    </row>
    <row r="1368" spans="14:14" x14ac:dyDescent="0.3">
      <c r="N1368" s="13"/>
    </row>
    <row r="1369" spans="14:14" x14ac:dyDescent="0.3">
      <c r="N1369" s="13"/>
    </row>
    <row r="1370" spans="14:14" x14ac:dyDescent="0.3">
      <c r="N1370" s="13"/>
    </row>
    <row r="1371" spans="14:14" x14ac:dyDescent="0.3">
      <c r="N1371" s="13"/>
    </row>
    <row r="1372" spans="14:14" x14ac:dyDescent="0.3">
      <c r="N1372" s="13"/>
    </row>
    <row r="1373" spans="14:14" x14ac:dyDescent="0.3">
      <c r="N1373" s="13"/>
    </row>
    <row r="1374" spans="14:14" x14ac:dyDescent="0.3">
      <c r="N1374" s="13"/>
    </row>
    <row r="1375" spans="14:14" x14ac:dyDescent="0.3">
      <c r="N1375" s="13"/>
    </row>
    <row r="1376" spans="14:14" x14ac:dyDescent="0.3">
      <c r="N1376" s="13"/>
    </row>
    <row r="1377" spans="14:14" x14ac:dyDescent="0.3">
      <c r="N1377" s="13"/>
    </row>
    <row r="1378" spans="14:14" x14ac:dyDescent="0.3">
      <c r="N1378" s="13"/>
    </row>
    <row r="1379" spans="14:14" x14ac:dyDescent="0.3">
      <c r="N1379" s="13"/>
    </row>
    <row r="1380" spans="14:14" x14ac:dyDescent="0.3">
      <c r="N1380" s="13"/>
    </row>
    <row r="1381" spans="14:14" x14ac:dyDescent="0.3">
      <c r="N1381" s="13"/>
    </row>
    <row r="1382" spans="14:14" x14ac:dyDescent="0.3">
      <c r="N1382" s="13"/>
    </row>
    <row r="1383" spans="14:14" x14ac:dyDescent="0.3">
      <c r="N1383" s="13"/>
    </row>
    <row r="1384" spans="14:14" x14ac:dyDescent="0.3">
      <c r="N1384" s="13"/>
    </row>
    <row r="1385" spans="14:14" x14ac:dyDescent="0.3">
      <c r="N1385" s="13"/>
    </row>
    <row r="1386" spans="14:14" x14ac:dyDescent="0.3">
      <c r="N1386" s="13"/>
    </row>
    <row r="1387" spans="14:14" x14ac:dyDescent="0.3">
      <c r="N1387" s="13"/>
    </row>
    <row r="1388" spans="14:14" x14ac:dyDescent="0.3">
      <c r="N1388" s="13"/>
    </row>
    <row r="1389" spans="14:14" x14ac:dyDescent="0.3">
      <c r="N1389" s="13"/>
    </row>
    <row r="1390" spans="14:14" x14ac:dyDescent="0.3">
      <c r="N1390" s="13"/>
    </row>
    <row r="1391" spans="14:14" x14ac:dyDescent="0.3">
      <c r="N1391" s="13"/>
    </row>
    <row r="1392" spans="14:14" x14ac:dyDescent="0.3">
      <c r="N1392" s="13"/>
    </row>
    <row r="1393" spans="14:14" x14ac:dyDescent="0.3">
      <c r="N1393" s="13"/>
    </row>
    <row r="1394" spans="14:14" x14ac:dyDescent="0.3">
      <c r="N1394" s="13"/>
    </row>
    <row r="1395" spans="14:14" x14ac:dyDescent="0.3">
      <c r="N1395" s="13"/>
    </row>
    <row r="1396" spans="14:14" x14ac:dyDescent="0.3">
      <c r="N1396" s="13"/>
    </row>
    <row r="1397" spans="14:14" x14ac:dyDescent="0.3">
      <c r="N1397" s="13"/>
    </row>
    <row r="1398" spans="14:14" x14ac:dyDescent="0.3">
      <c r="N1398" s="13"/>
    </row>
    <row r="1399" spans="14:14" x14ac:dyDescent="0.3">
      <c r="N1399" s="13"/>
    </row>
    <row r="1400" spans="14:14" x14ac:dyDescent="0.3">
      <c r="N1400" s="13"/>
    </row>
    <row r="1401" spans="14:14" x14ac:dyDescent="0.3">
      <c r="N1401" s="13"/>
    </row>
    <row r="1402" spans="14:14" x14ac:dyDescent="0.3">
      <c r="N1402" s="13"/>
    </row>
    <row r="1403" spans="14:14" x14ac:dyDescent="0.3">
      <c r="N1403" s="13"/>
    </row>
    <row r="1404" spans="14:14" x14ac:dyDescent="0.3">
      <c r="N1404" s="13"/>
    </row>
    <row r="1405" spans="14:14" x14ac:dyDescent="0.3">
      <c r="N1405" s="13"/>
    </row>
    <row r="1406" spans="14:14" x14ac:dyDescent="0.3">
      <c r="N1406" s="13"/>
    </row>
    <row r="1407" spans="14:14" x14ac:dyDescent="0.3">
      <c r="N1407" s="13"/>
    </row>
    <row r="1408" spans="14:14" x14ac:dyDescent="0.3">
      <c r="N1408" s="13"/>
    </row>
    <row r="1409" spans="14:14" x14ac:dyDescent="0.3">
      <c r="N1409" s="13"/>
    </row>
    <row r="1410" spans="14:14" x14ac:dyDescent="0.3">
      <c r="N1410" s="13"/>
    </row>
    <row r="1411" spans="14:14" x14ac:dyDescent="0.3">
      <c r="N1411" s="13"/>
    </row>
    <row r="1412" spans="14:14" x14ac:dyDescent="0.3">
      <c r="N1412" s="13"/>
    </row>
    <row r="1413" spans="14:14" x14ac:dyDescent="0.3">
      <c r="N1413" s="13"/>
    </row>
    <row r="1414" spans="14:14" x14ac:dyDescent="0.3">
      <c r="N1414" s="13"/>
    </row>
    <row r="1415" spans="14:14" x14ac:dyDescent="0.3">
      <c r="N1415" s="13"/>
    </row>
    <row r="1416" spans="14:14" x14ac:dyDescent="0.3">
      <c r="N1416" s="13"/>
    </row>
    <row r="1417" spans="14:14" x14ac:dyDescent="0.3">
      <c r="N1417" s="13"/>
    </row>
    <row r="1418" spans="14:14" x14ac:dyDescent="0.3">
      <c r="N1418" s="13"/>
    </row>
    <row r="1419" spans="14:14" x14ac:dyDescent="0.3">
      <c r="N1419" s="13"/>
    </row>
    <row r="1420" spans="14:14" x14ac:dyDescent="0.3">
      <c r="N1420" s="13"/>
    </row>
    <row r="1421" spans="14:14" x14ac:dyDescent="0.3">
      <c r="N1421" s="13"/>
    </row>
    <row r="1422" spans="14:14" x14ac:dyDescent="0.3">
      <c r="N1422" s="13"/>
    </row>
    <row r="1423" spans="14:14" x14ac:dyDescent="0.3">
      <c r="N1423" s="13"/>
    </row>
    <row r="1424" spans="14:14" x14ac:dyDescent="0.3">
      <c r="N1424" s="13"/>
    </row>
    <row r="1425" spans="14:14" x14ac:dyDescent="0.3">
      <c r="N1425" s="13"/>
    </row>
    <row r="1426" spans="14:14" x14ac:dyDescent="0.3">
      <c r="N1426" s="13"/>
    </row>
    <row r="1427" spans="14:14" x14ac:dyDescent="0.3">
      <c r="N1427" s="13"/>
    </row>
    <row r="1428" spans="14:14" x14ac:dyDescent="0.3">
      <c r="N1428" s="13"/>
    </row>
    <row r="1429" spans="14:14" x14ac:dyDescent="0.3">
      <c r="N1429" s="13"/>
    </row>
    <row r="1430" spans="14:14" x14ac:dyDescent="0.3">
      <c r="N1430" s="13"/>
    </row>
    <row r="1431" spans="14:14" x14ac:dyDescent="0.3">
      <c r="N1431" s="13"/>
    </row>
    <row r="1432" spans="14:14" x14ac:dyDescent="0.3">
      <c r="N1432" s="13"/>
    </row>
    <row r="1433" spans="14:14" x14ac:dyDescent="0.3">
      <c r="N1433" s="13"/>
    </row>
    <row r="1434" spans="14:14" x14ac:dyDescent="0.3">
      <c r="N1434" s="13"/>
    </row>
    <row r="1435" spans="14:14" x14ac:dyDescent="0.3">
      <c r="N1435" s="13"/>
    </row>
    <row r="1436" spans="14:14" x14ac:dyDescent="0.3">
      <c r="N1436" s="13"/>
    </row>
    <row r="1437" spans="14:14" x14ac:dyDescent="0.3">
      <c r="N1437" s="13"/>
    </row>
    <row r="1438" spans="14:14" x14ac:dyDescent="0.3">
      <c r="N1438" s="13"/>
    </row>
    <row r="1439" spans="14:14" x14ac:dyDescent="0.3">
      <c r="N1439" s="13"/>
    </row>
    <row r="1440" spans="14:14" x14ac:dyDescent="0.3">
      <c r="N1440" s="13"/>
    </row>
    <row r="1441" spans="14:14" x14ac:dyDescent="0.3">
      <c r="N1441" s="13"/>
    </row>
    <row r="1442" spans="14:14" x14ac:dyDescent="0.3">
      <c r="N1442" s="13"/>
    </row>
    <row r="1443" spans="14:14" x14ac:dyDescent="0.3">
      <c r="N1443" s="13"/>
    </row>
    <row r="1444" spans="14:14" x14ac:dyDescent="0.3">
      <c r="N1444" s="13"/>
    </row>
    <row r="1445" spans="14:14" x14ac:dyDescent="0.3">
      <c r="N1445" s="13"/>
    </row>
    <row r="1446" spans="14:14" x14ac:dyDescent="0.3">
      <c r="N1446" s="13"/>
    </row>
    <row r="1447" spans="14:14" x14ac:dyDescent="0.3">
      <c r="N1447" s="13"/>
    </row>
    <row r="1448" spans="14:14" x14ac:dyDescent="0.3">
      <c r="N1448" s="13"/>
    </row>
    <row r="1449" spans="14:14" x14ac:dyDescent="0.3">
      <c r="N1449" s="13"/>
    </row>
    <row r="1450" spans="14:14" x14ac:dyDescent="0.3">
      <c r="N1450" s="13"/>
    </row>
    <row r="1451" spans="14:14" x14ac:dyDescent="0.3">
      <c r="N1451" s="13"/>
    </row>
    <row r="1452" spans="14:14" x14ac:dyDescent="0.3">
      <c r="N1452" s="13"/>
    </row>
    <row r="1453" spans="14:14" x14ac:dyDescent="0.3">
      <c r="N1453" s="13"/>
    </row>
    <row r="1454" spans="14:14" x14ac:dyDescent="0.3">
      <c r="N1454" s="13"/>
    </row>
    <row r="1455" spans="14:14" x14ac:dyDescent="0.3">
      <c r="N1455" s="13"/>
    </row>
    <row r="1456" spans="14:14" x14ac:dyDescent="0.3">
      <c r="N1456" s="13"/>
    </row>
    <row r="1457" spans="14:14" x14ac:dyDescent="0.3">
      <c r="N1457" s="13"/>
    </row>
    <row r="1458" spans="14:14" x14ac:dyDescent="0.3">
      <c r="N1458" s="13"/>
    </row>
    <row r="1459" spans="14:14" x14ac:dyDescent="0.3">
      <c r="N1459" s="13"/>
    </row>
    <row r="1460" spans="14:14" x14ac:dyDescent="0.3">
      <c r="N1460" s="13"/>
    </row>
    <row r="1461" spans="14:14" x14ac:dyDescent="0.3">
      <c r="N1461" s="13"/>
    </row>
    <row r="1462" spans="14:14" x14ac:dyDescent="0.3">
      <c r="N1462" s="13"/>
    </row>
    <row r="1463" spans="14:14" x14ac:dyDescent="0.3">
      <c r="N1463" s="13"/>
    </row>
    <row r="1464" spans="14:14" x14ac:dyDescent="0.3">
      <c r="N1464" s="13"/>
    </row>
    <row r="1465" spans="14:14" x14ac:dyDescent="0.3">
      <c r="N1465" s="13"/>
    </row>
    <row r="1466" spans="14:14" x14ac:dyDescent="0.3">
      <c r="N1466" s="13"/>
    </row>
    <row r="1467" spans="14:14" x14ac:dyDescent="0.3">
      <c r="N1467" s="13"/>
    </row>
    <row r="1468" spans="14:14" x14ac:dyDescent="0.3">
      <c r="N1468" s="13"/>
    </row>
    <row r="1469" spans="14:14" x14ac:dyDescent="0.3">
      <c r="N1469" s="13"/>
    </row>
    <row r="1470" spans="14:14" x14ac:dyDescent="0.3">
      <c r="N1470" s="13"/>
    </row>
    <row r="1471" spans="14:14" x14ac:dyDescent="0.3">
      <c r="N1471" s="13"/>
    </row>
    <row r="1472" spans="14:14" x14ac:dyDescent="0.3">
      <c r="N1472" s="13"/>
    </row>
    <row r="1473" spans="14:14" x14ac:dyDescent="0.3">
      <c r="N1473" s="13"/>
    </row>
    <row r="1474" spans="14:14" x14ac:dyDescent="0.3">
      <c r="N1474" s="13"/>
    </row>
    <row r="1475" spans="14:14" x14ac:dyDescent="0.3">
      <c r="N1475" s="13"/>
    </row>
    <row r="1476" spans="14:14" x14ac:dyDescent="0.3">
      <c r="N1476" s="13"/>
    </row>
    <row r="1477" spans="14:14" x14ac:dyDescent="0.3">
      <c r="N1477" s="13"/>
    </row>
    <row r="1478" spans="14:14" x14ac:dyDescent="0.3">
      <c r="N1478" s="13"/>
    </row>
    <row r="1479" spans="14:14" x14ac:dyDescent="0.3">
      <c r="N1479" s="13"/>
    </row>
    <row r="1480" spans="14:14" x14ac:dyDescent="0.3">
      <c r="N1480" s="13"/>
    </row>
    <row r="1481" spans="14:14" x14ac:dyDescent="0.3">
      <c r="N1481" s="13"/>
    </row>
    <row r="1482" spans="14:14" x14ac:dyDescent="0.3">
      <c r="N1482" s="13"/>
    </row>
    <row r="1483" spans="14:14" x14ac:dyDescent="0.3">
      <c r="N1483" s="13"/>
    </row>
    <row r="1484" spans="14:14" x14ac:dyDescent="0.3">
      <c r="N1484" s="13"/>
    </row>
    <row r="1485" spans="14:14" x14ac:dyDescent="0.3">
      <c r="N1485" s="13"/>
    </row>
    <row r="1486" spans="14:14" x14ac:dyDescent="0.3">
      <c r="N1486" s="13"/>
    </row>
    <row r="1487" spans="14:14" x14ac:dyDescent="0.3">
      <c r="N1487" s="13"/>
    </row>
    <row r="1488" spans="14:14" x14ac:dyDescent="0.3">
      <c r="N1488" s="13"/>
    </row>
    <row r="1489" spans="14:14" x14ac:dyDescent="0.3">
      <c r="N1489" s="13"/>
    </row>
    <row r="1490" spans="14:14" x14ac:dyDescent="0.3">
      <c r="N1490" s="13"/>
    </row>
    <row r="1491" spans="14:14" x14ac:dyDescent="0.3">
      <c r="N1491" s="13"/>
    </row>
    <row r="1492" spans="14:14" x14ac:dyDescent="0.3">
      <c r="N1492" s="13"/>
    </row>
    <row r="1493" spans="14:14" x14ac:dyDescent="0.3">
      <c r="N1493" s="13"/>
    </row>
    <row r="1494" spans="14:14" x14ac:dyDescent="0.3">
      <c r="N1494" s="13"/>
    </row>
    <row r="1495" spans="14:14" x14ac:dyDescent="0.3">
      <c r="N1495" s="13"/>
    </row>
    <row r="1496" spans="14:14" x14ac:dyDescent="0.3">
      <c r="N1496" s="13"/>
    </row>
    <row r="1497" spans="14:14" x14ac:dyDescent="0.3">
      <c r="N1497" s="13"/>
    </row>
    <row r="1498" spans="14:14" x14ac:dyDescent="0.3">
      <c r="N1498" s="13"/>
    </row>
    <row r="1499" spans="14:14" x14ac:dyDescent="0.3">
      <c r="N1499" s="13"/>
    </row>
    <row r="1500" spans="14:14" x14ac:dyDescent="0.3">
      <c r="N1500" s="13"/>
    </row>
    <row r="1501" spans="14:14" x14ac:dyDescent="0.3">
      <c r="N1501" s="13"/>
    </row>
    <row r="1502" spans="14:14" x14ac:dyDescent="0.3">
      <c r="N1502" s="13"/>
    </row>
    <row r="1503" spans="14:14" x14ac:dyDescent="0.3">
      <c r="N1503" s="13"/>
    </row>
    <row r="1504" spans="14:14" x14ac:dyDescent="0.3">
      <c r="N1504" s="13"/>
    </row>
    <row r="1505" spans="14:14" x14ac:dyDescent="0.3">
      <c r="N1505" s="13"/>
    </row>
    <row r="1506" spans="14:14" x14ac:dyDescent="0.3">
      <c r="N1506" s="13"/>
    </row>
    <row r="1507" spans="14:14" x14ac:dyDescent="0.3">
      <c r="N1507" s="13"/>
    </row>
    <row r="1508" spans="14:14" x14ac:dyDescent="0.3">
      <c r="N1508" s="13"/>
    </row>
    <row r="1509" spans="14:14" x14ac:dyDescent="0.3">
      <c r="N1509" s="13"/>
    </row>
    <row r="1510" spans="14:14" x14ac:dyDescent="0.3">
      <c r="N1510" s="13"/>
    </row>
    <row r="1511" spans="14:14" x14ac:dyDescent="0.3">
      <c r="N1511" s="13"/>
    </row>
    <row r="1512" spans="14:14" x14ac:dyDescent="0.3">
      <c r="N1512" s="13"/>
    </row>
    <row r="1513" spans="14:14" x14ac:dyDescent="0.3">
      <c r="N1513" s="13"/>
    </row>
    <row r="1514" spans="14:14" x14ac:dyDescent="0.3">
      <c r="N1514" s="13"/>
    </row>
    <row r="1515" spans="14:14" x14ac:dyDescent="0.3">
      <c r="N1515" s="13"/>
    </row>
    <row r="1516" spans="14:14" x14ac:dyDescent="0.3">
      <c r="N1516" s="13"/>
    </row>
    <row r="1517" spans="14:14" x14ac:dyDescent="0.3">
      <c r="N1517" s="13"/>
    </row>
    <row r="1518" spans="14:14" x14ac:dyDescent="0.3">
      <c r="N1518" s="13"/>
    </row>
    <row r="1519" spans="14:14" x14ac:dyDescent="0.3">
      <c r="N1519" s="13"/>
    </row>
    <row r="1520" spans="14:14" x14ac:dyDescent="0.3">
      <c r="N1520" s="13"/>
    </row>
    <row r="1521" spans="14:14" x14ac:dyDescent="0.3">
      <c r="N1521" s="13"/>
    </row>
    <row r="1522" spans="14:14" x14ac:dyDescent="0.3">
      <c r="N1522" s="13"/>
    </row>
    <row r="1523" spans="14:14" x14ac:dyDescent="0.3">
      <c r="N1523" s="13"/>
    </row>
    <row r="1524" spans="14:14" x14ac:dyDescent="0.3">
      <c r="N1524" s="13"/>
    </row>
    <row r="1525" spans="14:14" x14ac:dyDescent="0.3">
      <c r="N1525" s="13"/>
    </row>
    <row r="1526" spans="14:14" x14ac:dyDescent="0.3">
      <c r="N1526" s="13"/>
    </row>
    <row r="1527" spans="14:14" x14ac:dyDescent="0.3">
      <c r="N1527" s="13"/>
    </row>
    <row r="1528" spans="14:14" x14ac:dyDescent="0.3">
      <c r="N1528" s="13"/>
    </row>
    <row r="1529" spans="14:14" x14ac:dyDescent="0.3">
      <c r="N1529" s="13"/>
    </row>
    <row r="1530" spans="14:14" x14ac:dyDescent="0.3">
      <c r="N1530" s="13"/>
    </row>
    <row r="1531" spans="14:14" x14ac:dyDescent="0.3">
      <c r="N1531" s="13"/>
    </row>
    <row r="1532" spans="14:14" x14ac:dyDescent="0.3">
      <c r="N1532" s="13"/>
    </row>
    <row r="1533" spans="14:14" x14ac:dyDescent="0.3">
      <c r="N1533" s="13"/>
    </row>
    <row r="1534" spans="14:14" x14ac:dyDescent="0.3">
      <c r="N1534" s="13"/>
    </row>
    <row r="1535" spans="14:14" x14ac:dyDescent="0.3">
      <c r="N1535" s="13"/>
    </row>
    <row r="1536" spans="14:14" x14ac:dyDescent="0.3">
      <c r="N1536" s="13"/>
    </row>
    <row r="1537" spans="14:14" x14ac:dyDescent="0.3">
      <c r="N1537" s="13"/>
    </row>
    <row r="1538" spans="14:14" x14ac:dyDescent="0.3">
      <c r="N1538" s="13"/>
    </row>
    <row r="1539" spans="14:14" x14ac:dyDescent="0.3">
      <c r="N1539" s="13"/>
    </row>
    <row r="1540" spans="14:14" x14ac:dyDescent="0.3">
      <c r="N1540" s="13"/>
    </row>
    <row r="1541" spans="14:14" x14ac:dyDescent="0.3">
      <c r="N1541" s="13"/>
    </row>
    <row r="1542" spans="14:14" x14ac:dyDescent="0.3">
      <c r="N1542" s="13"/>
    </row>
    <row r="1543" spans="14:14" x14ac:dyDescent="0.3">
      <c r="N1543" s="13"/>
    </row>
    <row r="1544" spans="14:14" x14ac:dyDescent="0.3">
      <c r="N1544" s="13"/>
    </row>
    <row r="1545" spans="14:14" x14ac:dyDescent="0.3">
      <c r="N1545" s="13"/>
    </row>
    <row r="1546" spans="14:14" x14ac:dyDescent="0.3">
      <c r="N1546" s="13"/>
    </row>
    <row r="1547" spans="14:14" x14ac:dyDescent="0.3">
      <c r="N1547" s="13"/>
    </row>
    <row r="1548" spans="14:14" x14ac:dyDescent="0.3">
      <c r="N1548" s="13"/>
    </row>
    <row r="1549" spans="14:14" x14ac:dyDescent="0.3">
      <c r="N1549" s="13"/>
    </row>
    <row r="1550" spans="14:14" x14ac:dyDescent="0.3">
      <c r="N1550" s="13"/>
    </row>
    <row r="1551" spans="14:14" x14ac:dyDescent="0.3">
      <c r="N1551" s="13"/>
    </row>
    <row r="1552" spans="14:14" x14ac:dyDescent="0.3">
      <c r="N1552" s="13"/>
    </row>
    <row r="1553" spans="14:14" x14ac:dyDescent="0.3">
      <c r="N1553" s="13"/>
    </row>
    <row r="1554" spans="14:14" x14ac:dyDescent="0.3">
      <c r="N1554" s="13"/>
    </row>
    <row r="1555" spans="14:14" x14ac:dyDescent="0.3">
      <c r="N1555" s="13"/>
    </row>
    <row r="1556" spans="14:14" x14ac:dyDescent="0.3">
      <c r="N1556" s="13"/>
    </row>
    <row r="1557" spans="14:14" x14ac:dyDescent="0.3">
      <c r="N1557" s="13"/>
    </row>
    <row r="1558" spans="14:14" x14ac:dyDescent="0.3">
      <c r="N1558" s="13"/>
    </row>
    <row r="1559" spans="14:14" x14ac:dyDescent="0.3">
      <c r="N1559" s="13"/>
    </row>
    <row r="1560" spans="14:14" x14ac:dyDescent="0.3">
      <c r="N1560" s="13"/>
    </row>
    <row r="1561" spans="14:14" x14ac:dyDescent="0.3">
      <c r="N1561" s="13"/>
    </row>
    <row r="1562" spans="14:14" x14ac:dyDescent="0.3">
      <c r="N1562" s="13"/>
    </row>
    <row r="1563" spans="14:14" x14ac:dyDescent="0.3">
      <c r="N1563" s="13"/>
    </row>
    <row r="1564" spans="14:14" x14ac:dyDescent="0.3">
      <c r="N1564" s="13"/>
    </row>
    <row r="1565" spans="14:14" x14ac:dyDescent="0.3">
      <c r="N1565" s="13"/>
    </row>
    <row r="1566" spans="14:14" x14ac:dyDescent="0.3">
      <c r="N1566" s="13"/>
    </row>
    <row r="1567" spans="14:14" x14ac:dyDescent="0.3">
      <c r="N1567" s="13"/>
    </row>
    <row r="1568" spans="14:14" x14ac:dyDescent="0.3">
      <c r="N1568" s="13"/>
    </row>
    <row r="1569" spans="14:14" x14ac:dyDescent="0.3">
      <c r="N1569" s="13"/>
    </row>
    <row r="1570" spans="14:14" x14ac:dyDescent="0.3">
      <c r="N1570" s="13"/>
    </row>
    <row r="1571" spans="14:14" x14ac:dyDescent="0.3">
      <c r="N1571" s="13"/>
    </row>
    <row r="1572" spans="14:14" x14ac:dyDescent="0.3">
      <c r="N1572" s="13"/>
    </row>
    <row r="1573" spans="14:14" x14ac:dyDescent="0.3">
      <c r="N1573" s="13"/>
    </row>
    <row r="1574" spans="14:14" x14ac:dyDescent="0.3">
      <c r="N1574" s="13"/>
    </row>
    <row r="1575" spans="14:14" x14ac:dyDescent="0.3">
      <c r="N1575" s="13"/>
    </row>
    <row r="1576" spans="14:14" x14ac:dyDescent="0.3">
      <c r="N1576" s="13"/>
    </row>
    <row r="1577" spans="14:14" x14ac:dyDescent="0.3">
      <c r="N1577" s="13"/>
    </row>
    <row r="1578" spans="14:14" x14ac:dyDescent="0.3">
      <c r="N1578" s="13"/>
    </row>
    <row r="1579" spans="14:14" x14ac:dyDescent="0.3">
      <c r="N1579" s="13"/>
    </row>
    <row r="1580" spans="14:14" x14ac:dyDescent="0.3">
      <c r="N1580" s="13"/>
    </row>
    <row r="1581" spans="14:14" x14ac:dyDescent="0.3">
      <c r="N1581" s="13"/>
    </row>
    <row r="1582" spans="14:14" x14ac:dyDescent="0.3">
      <c r="N1582" s="13"/>
    </row>
    <row r="1583" spans="14:14" x14ac:dyDescent="0.3">
      <c r="N1583" s="13"/>
    </row>
    <row r="1584" spans="14:14" x14ac:dyDescent="0.3">
      <c r="N1584" s="13"/>
    </row>
    <row r="1585" spans="14:14" x14ac:dyDescent="0.3">
      <c r="N1585" s="13"/>
    </row>
    <row r="1586" spans="14:14" x14ac:dyDescent="0.3">
      <c r="N1586" s="13"/>
    </row>
    <row r="1587" spans="14:14" x14ac:dyDescent="0.3">
      <c r="N1587" s="13"/>
    </row>
    <row r="1588" spans="14:14" x14ac:dyDescent="0.3">
      <c r="N1588" s="13"/>
    </row>
    <row r="1589" spans="14:14" x14ac:dyDescent="0.3">
      <c r="N1589" s="13"/>
    </row>
    <row r="1590" spans="14:14" x14ac:dyDescent="0.3">
      <c r="N1590" s="13"/>
    </row>
    <row r="1591" spans="14:14" x14ac:dyDescent="0.3">
      <c r="N1591" s="13"/>
    </row>
    <row r="1592" spans="14:14" x14ac:dyDescent="0.3">
      <c r="N1592" s="13"/>
    </row>
    <row r="1593" spans="14:14" x14ac:dyDescent="0.3">
      <c r="N1593" s="13"/>
    </row>
    <row r="1594" spans="14:14" x14ac:dyDescent="0.3">
      <c r="N1594" s="13"/>
    </row>
    <row r="1595" spans="14:14" x14ac:dyDescent="0.3">
      <c r="N1595" s="13"/>
    </row>
    <row r="1596" spans="14:14" x14ac:dyDescent="0.3">
      <c r="N1596" s="13"/>
    </row>
    <row r="1597" spans="14:14" x14ac:dyDescent="0.3">
      <c r="N1597" s="13"/>
    </row>
    <row r="1598" spans="14:14" x14ac:dyDescent="0.3">
      <c r="N1598" s="13"/>
    </row>
    <row r="1599" spans="14:14" x14ac:dyDescent="0.3">
      <c r="N1599" s="13"/>
    </row>
    <row r="1600" spans="14:14" x14ac:dyDescent="0.3">
      <c r="N1600" s="13"/>
    </row>
    <row r="1601" spans="14:14" x14ac:dyDescent="0.3">
      <c r="N1601" s="13"/>
    </row>
    <row r="1602" spans="14:14" x14ac:dyDescent="0.3">
      <c r="N1602" s="13"/>
    </row>
    <row r="1603" spans="14:14" x14ac:dyDescent="0.3">
      <c r="N1603" s="13"/>
    </row>
    <row r="1604" spans="14:14" x14ac:dyDescent="0.3">
      <c r="N1604" s="13"/>
    </row>
    <row r="1605" spans="14:14" x14ac:dyDescent="0.3">
      <c r="N1605" s="13"/>
    </row>
    <row r="1606" spans="14:14" x14ac:dyDescent="0.3">
      <c r="N1606" s="13"/>
    </row>
    <row r="1607" spans="14:14" x14ac:dyDescent="0.3">
      <c r="N1607" s="13"/>
    </row>
    <row r="1608" spans="14:14" x14ac:dyDescent="0.3">
      <c r="N1608" s="13"/>
    </row>
    <row r="1609" spans="14:14" x14ac:dyDescent="0.3">
      <c r="N1609" s="13"/>
    </row>
    <row r="1610" spans="14:14" x14ac:dyDescent="0.3">
      <c r="N1610" s="13"/>
    </row>
    <row r="1611" spans="14:14" x14ac:dyDescent="0.3">
      <c r="N1611" s="13"/>
    </row>
    <row r="1612" spans="14:14" x14ac:dyDescent="0.3">
      <c r="N1612" s="13"/>
    </row>
    <row r="1613" spans="14:14" x14ac:dyDescent="0.3">
      <c r="N1613" s="13"/>
    </row>
    <row r="1614" spans="14:14" x14ac:dyDescent="0.3">
      <c r="N1614" s="13"/>
    </row>
    <row r="1615" spans="14:14" x14ac:dyDescent="0.3">
      <c r="N1615" s="13"/>
    </row>
    <row r="1616" spans="14:14" x14ac:dyDescent="0.3">
      <c r="N1616" s="13"/>
    </row>
    <row r="1617" spans="14:14" x14ac:dyDescent="0.3">
      <c r="N1617" s="13"/>
    </row>
    <row r="1618" spans="14:14" x14ac:dyDescent="0.3">
      <c r="N1618" s="13"/>
    </row>
    <row r="1619" spans="14:14" x14ac:dyDescent="0.3">
      <c r="N1619" s="13"/>
    </row>
    <row r="1620" spans="14:14" x14ac:dyDescent="0.3">
      <c r="N1620" s="13"/>
    </row>
    <row r="1621" spans="14:14" x14ac:dyDescent="0.3">
      <c r="N1621" s="13"/>
    </row>
    <row r="1622" spans="14:14" x14ac:dyDescent="0.3">
      <c r="N1622" s="13"/>
    </row>
    <row r="1623" spans="14:14" x14ac:dyDescent="0.3">
      <c r="N1623" s="13"/>
    </row>
    <row r="1624" spans="14:14" x14ac:dyDescent="0.3">
      <c r="N1624" s="13"/>
    </row>
    <row r="1625" spans="14:14" x14ac:dyDescent="0.3">
      <c r="N1625" s="13"/>
    </row>
    <row r="1626" spans="14:14" x14ac:dyDescent="0.3">
      <c r="N1626" s="13"/>
    </row>
    <row r="1627" spans="14:14" x14ac:dyDescent="0.3">
      <c r="N1627" s="13"/>
    </row>
    <row r="1628" spans="14:14" x14ac:dyDescent="0.3">
      <c r="N1628" s="13"/>
    </row>
    <row r="1629" spans="14:14" x14ac:dyDescent="0.3">
      <c r="N1629" s="13"/>
    </row>
    <row r="1630" spans="14:14" x14ac:dyDescent="0.3">
      <c r="N1630" s="13"/>
    </row>
    <row r="1631" spans="14:14" x14ac:dyDescent="0.3">
      <c r="N1631" s="13"/>
    </row>
    <row r="1632" spans="14:14" x14ac:dyDescent="0.3">
      <c r="N1632" s="13"/>
    </row>
    <row r="1633" spans="14:14" x14ac:dyDescent="0.3">
      <c r="N1633" s="13"/>
    </row>
    <row r="1634" spans="14:14" x14ac:dyDescent="0.3">
      <c r="N1634" s="13"/>
    </row>
    <row r="1635" spans="14:14" x14ac:dyDescent="0.3">
      <c r="N1635" s="13"/>
    </row>
    <row r="1636" spans="14:14" x14ac:dyDescent="0.3">
      <c r="N1636" s="13"/>
    </row>
    <row r="1637" spans="14:14" x14ac:dyDescent="0.3">
      <c r="N1637" s="13"/>
    </row>
    <row r="1638" spans="14:14" x14ac:dyDescent="0.3">
      <c r="N1638" s="13"/>
    </row>
    <row r="1639" spans="14:14" x14ac:dyDescent="0.3">
      <c r="N1639" s="13"/>
    </row>
    <row r="1640" spans="14:14" x14ac:dyDescent="0.3">
      <c r="N1640" s="13"/>
    </row>
    <row r="1641" spans="14:14" x14ac:dyDescent="0.3">
      <c r="N1641" s="13"/>
    </row>
    <row r="1642" spans="14:14" x14ac:dyDescent="0.3">
      <c r="N1642" s="13"/>
    </row>
    <row r="1643" spans="14:14" x14ac:dyDescent="0.3">
      <c r="N1643" s="13"/>
    </row>
    <row r="1644" spans="14:14" x14ac:dyDescent="0.3">
      <c r="N1644" s="13"/>
    </row>
    <row r="1645" spans="14:14" x14ac:dyDescent="0.3">
      <c r="N1645" s="13"/>
    </row>
    <row r="1646" spans="14:14" x14ac:dyDescent="0.3">
      <c r="N1646" s="13"/>
    </row>
    <row r="1647" spans="14:14" x14ac:dyDescent="0.3">
      <c r="N1647" s="13"/>
    </row>
    <row r="1648" spans="14:14" x14ac:dyDescent="0.3">
      <c r="N1648" s="13"/>
    </row>
    <row r="1649" spans="14:14" x14ac:dyDescent="0.3">
      <c r="N1649" s="13"/>
    </row>
    <row r="1650" spans="14:14" x14ac:dyDescent="0.3">
      <c r="N1650" s="13"/>
    </row>
    <row r="1651" spans="14:14" x14ac:dyDescent="0.3">
      <c r="N1651" s="13"/>
    </row>
    <row r="1652" spans="14:14" x14ac:dyDescent="0.3">
      <c r="N1652" s="13"/>
    </row>
    <row r="1653" spans="14:14" x14ac:dyDescent="0.3">
      <c r="N1653" s="13"/>
    </row>
    <row r="1654" spans="14:14" x14ac:dyDescent="0.3">
      <c r="N1654" s="13"/>
    </row>
    <row r="1655" spans="14:14" x14ac:dyDescent="0.3">
      <c r="N1655" s="13"/>
    </row>
    <row r="1656" spans="14:14" x14ac:dyDescent="0.3">
      <c r="N1656" s="13"/>
    </row>
    <row r="1657" spans="14:14" x14ac:dyDescent="0.3">
      <c r="N1657" s="13"/>
    </row>
    <row r="1658" spans="14:14" x14ac:dyDescent="0.3">
      <c r="N1658" s="13"/>
    </row>
    <row r="1659" spans="14:14" x14ac:dyDescent="0.3">
      <c r="N1659" s="13"/>
    </row>
    <row r="1660" spans="14:14" x14ac:dyDescent="0.3">
      <c r="N1660" s="13"/>
    </row>
    <row r="1661" spans="14:14" x14ac:dyDescent="0.3">
      <c r="N1661" s="13"/>
    </row>
    <row r="1662" spans="14:14" x14ac:dyDescent="0.3">
      <c r="N1662" s="13"/>
    </row>
    <row r="1663" spans="14:14" x14ac:dyDescent="0.3">
      <c r="N1663" s="13"/>
    </row>
    <row r="1664" spans="14:14" x14ac:dyDescent="0.3">
      <c r="N1664" s="13"/>
    </row>
    <row r="1665" spans="14:14" x14ac:dyDescent="0.3">
      <c r="N1665" s="13"/>
    </row>
    <row r="1666" spans="14:14" x14ac:dyDescent="0.3">
      <c r="N1666" s="13"/>
    </row>
    <row r="1667" spans="14:14" x14ac:dyDescent="0.3">
      <c r="N1667" s="13"/>
    </row>
    <row r="1668" spans="14:14" x14ac:dyDescent="0.3">
      <c r="N1668" s="13"/>
    </row>
    <row r="1669" spans="14:14" x14ac:dyDescent="0.3">
      <c r="N1669" s="13"/>
    </row>
    <row r="1670" spans="14:14" x14ac:dyDescent="0.3">
      <c r="N1670" s="13"/>
    </row>
    <row r="1671" spans="14:14" x14ac:dyDescent="0.3">
      <c r="N1671" s="13"/>
    </row>
    <row r="1672" spans="14:14" x14ac:dyDescent="0.3">
      <c r="N1672" s="13"/>
    </row>
    <row r="1673" spans="14:14" x14ac:dyDescent="0.3">
      <c r="N1673" s="13"/>
    </row>
    <row r="1674" spans="14:14" x14ac:dyDescent="0.3">
      <c r="N1674" s="13"/>
    </row>
    <row r="1675" spans="14:14" x14ac:dyDescent="0.3">
      <c r="N1675" s="13"/>
    </row>
    <row r="1676" spans="14:14" x14ac:dyDescent="0.3">
      <c r="N1676" s="13"/>
    </row>
    <row r="1677" spans="14:14" x14ac:dyDescent="0.3">
      <c r="N1677" s="13"/>
    </row>
    <row r="1678" spans="14:14" x14ac:dyDescent="0.3">
      <c r="N1678" s="13"/>
    </row>
    <row r="1679" spans="14:14" x14ac:dyDescent="0.3">
      <c r="N1679" s="13"/>
    </row>
    <row r="1680" spans="14:14" x14ac:dyDescent="0.3">
      <c r="N1680" s="13"/>
    </row>
    <row r="1681" spans="14:14" x14ac:dyDescent="0.3">
      <c r="N1681" s="13"/>
    </row>
    <row r="1682" spans="14:14" x14ac:dyDescent="0.3">
      <c r="N1682" s="13"/>
    </row>
    <row r="1683" spans="14:14" x14ac:dyDescent="0.3">
      <c r="N1683" s="13"/>
    </row>
    <row r="1684" spans="14:14" x14ac:dyDescent="0.3">
      <c r="N1684" s="13"/>
    </row>
    <row r="1685" spans="14:14" x14ac:dyDescent="0.3">
      <c r="N1685" s="13"/>
    </row>
    <row r="1686" spans="14:14" x14ac:dyDescent="0.3">
      <c r="N1686" s="13"/>
    </row>
    <row r="1687" spans="14:14" x14ac:dyDescent="0.3">
      <c r="N1687" s="13"/>
    </row>
    <row r="1688" spans="14:14" x14ac:dyDescent="0.3">
      <c r="N1688" s="13"/>
    </row>
    <row r="1689" spans="14:14" x14ac:dyDescent="0.3">
      <c r="N1689" s="13"/>
    </row>
    <row r="1690" spans="14:14" x14ac:dyDescent="0.3">
      <c r="N1690" s="13"/>
    </row>
    <row r="1691" spans="14:14" x14ac:dyDescent="0.3">
      <c r="N1691" s="13"/>
    </row>
    <row r="1692" spans="14:14" x14ac:dyDescent="0.3">
      <c r="N1692" s="13"/>
    </row>
    <row r="1693" spans="14:14" x14ac:dyDescent="0.3">
      <c r="N1693" s="13"/>
    </row>
    <row r="1694" spans="14:14" x14ac:dyDescent="0.3">
      <c r="N1694" s="13"/>
    </row>
    <row r="1695" spans="14:14" x14ac:dyDescent="0.3">
      <c r="N1695" s="13"/>
    </row>
    <row r="1696" spans="14:14" x14ac:dyDescent="0.3">
      <c r="N1696" s="13"/>
    </row>
    <row r="1697" spans="14:14" x14ac:dyDescent="0.3">
      <c r="N1697" s="13"/>
    </row>
    <row r="1698" spans="14:14" x14ac:dyDescent="0.3">
      <c r="N1698" s="13"/>
    </row>
    <row r="1699" spans="14:14" x14ac:dyDescent="0.3">
      <c r="N1699" s="13"/>
    </row>
    <row r="1700" spans="14:14" x14ac:dyDescent="0.3">
      <c r="N1700" s="13"/>
    </row>
    <row r="1701" spans="14:14" x14ac:dyDescent="0.3">
      <c r="N1701" s="13"/>
    </row>
    <row r="1702" spans="14:14" x14ac:dyDescent="0.3">
      <c r="N1702" s="13"/>
    </row>
    <row r="1703" spans="14:14" x14ac:dyDescent="0.3">
      <c r="N1703" s="13"/>
    </row>
    <row r="1704" spans="14:14" x14ac:dyDescent="0.3">
      <c r="N1704" s="13"/>
    </row>
    <row r="1705" spans="14:14" x14ac:dyDescent="0.3">
      <c r="N1705" s="13"/>
    </row>
    <row r="1706" spans="14:14" x14ac:dyDescent="0.3">
      <c r="N1706" s="13"/>
    </row>
    <row r="1707" spans="14:14" x14ac:dyDescent="0.3">
      <c r="N1707" s="13"/>
    </row>
    <row r="1708" spans="14:14" x14ac:dyDescent="0.3">
      <c r="N1708" s="13"/>
    </row>
    <row r="1709" spans="14:14" x14ac:dyDescent="0.3">
      <c r="N1709" s="13"/>
    </row>
    <row r="1710" spans="14:14" x14ac:dyDescent="0.3">
      <c r="N1710" s="13"/>
    </row>
    <row r="1711" spans="14:14" x14ac:dyDescent="0.3">
      <c r="N1711" s="13"/>
    </row>
    <row r="1712" spans="14:14" x14ac:dyDescent="0.3">
      <c r="N1712" s="13"/>
    </row>
    <row r="1713" spans="14:14" x14ac:dyDescent="0.3">
      <c r="N1713" s="13"/>
    </row>
    <row r="1714" spans="14:14" x14ac:dyDescent="0.3">
      <c r="N1714" s="13"/>
    </row>
    <row r="1715" spans="14:14" x14ac:dyDescent="0.3">
      <c r="N1715" s="13"/>
    </row>
    <row r="1716" spans="14:14" x14ac:dyDescent="0.3">
      <c r="N1716" s="13"/>
    </row>
    <row r="1717" spans="14:14" x14ac:dyDescent="0.3">
      <c r="N1717" s="13"/>
    </row>
    <row r="1718" spans="14:14" x14ac:dyDescent="0.3">
      <c r="N1718" s="13"/>
    </row>
    <row r="1719" spans="14:14" x14ac:dyDescent="0.3">
      <c r="N1719" s="13"/>
    </row>
    <row r="1720" spans="14:14" x14ac:dyDescent="0.3">
      <c r="N1720" s="13"/>
    </row>
    <row r="1721" spans="14:14" x14ac:dyDescent="0.3">
      <c r="N1721" s="13"/>
    </row>
    <row r="1722" spans="14:14" x14ac:dyDescent="0.3">
      <c r="N1722" s="13"/>
    </row>
    <row r="1723" spans="14:14" x14ac:dyDescent="0.3">
      <c r="N1723" s="13"/>
    </row>
    <row r="1724" spans="14:14" x14ac:dyDescent="0.3">
      <c r="N1724" s="13"/>
    </row>
    <row r="1725" spans="14:14" x14ac:dyDescent="0.3">
      <c r="N1725" s="13"/>
    </row>
    <row r="1726" spans="14:14" x14ac:dyDescent="0.3">
      <c r="N1726" s="13"/>
    </row>
    <row r="1727" spans="14:14" x14ac:dyDescent="0.3">
      <c r="N1727" s="13"/>
    </row>
    <row r="1728" spans="14:14" x14ac:dyDescent="0.3">
      <c r="N1728" s="13"/>
    </row>
    <row r="1729" spans="14:14" x14ac:dyDescent="0.3">
      <c r="N1729" s="13"/>
    </row>
    <row r="1730" spans="14:14" x14ac:dyDescent="0.3">
      <c r="N1730" s="13"/>
    </row>
    <row r="1731" spans="14:14" x14ac:dyDescent="0.3">
      <c r="N1731" s="13"/>
    </row>
    <row r="1732" spans="14:14" x14ac:dyDescent="0.3">
      <c r="N1732" s="13"/>
    </row>
    <row r="1733" spans="14:14" x14ac:dyDescent="0.3">
      <c r="N1733" s="13"/>
    </row>
    <row r="1734" spans="14:14" x14ac:dyDescent="0.3">
      <c r="N1734" s="13"/>
    </row>
    <row r="1735" spans="14:14" x14ac:dyDescent="0.3">
      <c r="N1735" s="13"/>
    </row>
    <row r="1736" spans="14:14" x14ac:dyDescent="0.3">
      <c r="N1736" s="13"/>
    </row>
    <row r="1737" spans="14:14" x14ac:dyDescent="0.3">
      <c r="N1737" s="13"/>
    </row>
    <row r="1738" spans="14:14" x14ac:dyDescent="0.3">
      <c r="N1738" s="13"/>
    </row>
    <row r="1739" spans="14:14" x14ac:dyDescent="0.3">
      <c r="N1739" s="13"/>
    </row>
    <row r="1740" spans="14:14" x14ac:dyDescent="0.3">
      <c r="N1740" s="13"/>
    </row>
    <row r="1741" spans="14:14" x14ac:dyDescent="0.3">
      <c r="N1741" s="13"/>
    </row>
    <row r="1742" spans="14:14" x14ac:dyDescent="0.3">
      <c r="N1742" s="13"/>
    </row>
    <row r="1743" spans="14:14" x14ac:dyDescent="0.3">
      <c r="N1743" s="13"/>
    </row>
    <row r="1744" spans="14:14" x14ac:dyDescent="0.3">
      <c r="N1744" s="13"/>
    </row>
    <row r="1745" spans="14:14" x14ac:dyDescent="0.3">
      <c r="N1745" s="13"/>
    </row>
    <row r="1746" spans="14:14" x14ac:dyDescent="0.3">
      <c r="N1746" s="13"/>
    </row>
    <row r="1747" spans="14:14" x14ac:dyDescent="0.3">
      <c r="N1747" s="13"/>
    </row>
    <row r="1748" spans="14:14" x14ac:dyDescent="0.3">
      <c r="N1748" s="13"/>
    </row>
    <row r="1749" spans="14:14" x14ac:dyDescent="0.3">
      <c r="N1749" s="13"/>
    </row>
    <row r="1750" spans="14:14" x14ac:dyDescent="0.3">
      <c r="N1750" s="13"/>
    </row>
    <row r="1751" spans="14:14" x14ac:dyDescent="0.3">
      <c r="N1751" s="13"/>
    </row>
    <row r="1752" spans="14:14" x14ac:dyDescent="0.3">
      <c r="N1752" s="13"/>
    </row>
    <row r="1753" spans="14:14" x14ac:dyDescent="0.3">
      <c r="N1753" s="13"/>
    </row>
    <row r="1754" spans="14:14" x14ac:dyDescent="0.3">
      <c r="N1754" s="13"/>
    </row>
    <row r="1755" spans="14:14" x14ac:dyDescent="0.3">
      <c r="N1755" s="13"/>
    </row>
    <row r="1756" spans="14:14" x14ac:dyDescent="0.3">
      <c r="N1756" s="13"/>
    </row>
    <row r="1757" spans="14:14" x14ac:dyDescent="0.3">
      <c r="N1757" s="13"/>
    </row>
    <row r="1758" spans="14:14" x14ac:dyDescent="0.3">
      <c r="N1758" s="13"/>
    </row>
    <row r="1759" spans="14:14" x14ac:dyDescent="0.3">
      <c r="N1759" s="13"/>
    </row>
    <row r="1760" spans="14:14" x14ac:dyDescent="0.3">
      <c r="N1760" s="13"/>
    </row>
    <row r="1761" spans="14:14" x14ac:dyDescent="0.3">
      <c r="N1761" s="13"/>
    </row>
    <row r="1762" spans="14:14" x14ac:dyDescent="0.3">
      <c r="N1762" s="13"/>
    </row>
    <row r="1763" spans="14:14" x14ac:dyDescent="0.3">
      <c r="N1763" s="13"/>
    </row>
    <row r="1764" spans="14:14" x14ac:dyDescent="0.3">
      <c r="N1764" s="13"/>
    </row>
    <row r="1765" spans="14:14" x14ac:dyDescent="0.3">
      <c r="N1765" s="13"/>
    </row>
    <row r="1766" spans="14:14" x14ac:dyDescent="0.3">
      <c r="N1766" s="13"/>
    </row>
    <row r="1767" spans="14:14" x14ac:dyDescent="0.3">
      <c r="N1767" s="13"/>
    </row>
    <row r="1768" spans="14:14" x14ac:dyDescent="0.3">
      <c r="N1768" s="13"/>
    </row>
    <row r="1769" spans="14:14" x14ac:dyDescent="0.3">
      <c r="N1769" s="13"/>
    </row>
    <row r="1770" spans="14:14" x14ac:dyDescent="0.3">
      <c r="N1770" s="13"/>
    </row>
    <row r="1771" spans="14:14" x14ac:dyDescent="0.3">
      <c r="N1771" s="13"/>
    </row>
    <row r="1772" spans="14:14" x14ac:dyDescent="0.3">
      <c r="N1772" s="13"/>
    </row>
    <row r="1773" spans="14:14" x14ac:dyDescent="0.3">
      <c r="N1773" s="13"/>
    </row>
    <row r="1774" spans="14:14" x14ac:dyDescent="0.3">
      <c r="N1774" s="13"/>
    </row>
    <row r="1775" spans="14:14" x14ac:dyDescent="0.3">
      <c r="N1775" s="13"/>
    </row>
    <row r="1776" spans="14:14" x14ac:dyDescent="0.3">
      <c r="N1776" s="13"/>
    </row>
    <row r="1777" spans="14:14" x14ac:dyDescent="0.3">
      <c r="N1777" s="13"/>
    </row>
    <row r="1778" spans="14:14" x14ac:dyDescent="0.3">
      <c r="N1778" s="13"/>
    </row>
    <row r="1779" spans="14:14" x14ac:dyDescent="0.3">
      <c r="N1779" s="13"/>
    </row>
    <row r="1780" spans="14:14" x14ac:dyDescent="0.3">
      <c r="N1780" s="13"/>
    </row>
    <row r="1781" spans="14:14" x14ac:dyDescent="0.3">
      <c r="N1781" s="13"/>
    </row>
    <row r="1782" spans="14:14" x14ac:dyDescent="0.3">
      <c r="N1782" s="13"/>
    </row>
    <row r="1783" spans="14:14" x14ac:dyDescent="0.3">
      <c r="N1783" s="13"/>
    </row>
    <row r="1784" spans="14:14" x14ac:dyDescent="0.3">
      <c r="N1784" s="13"/>
    </row>
    <row r="1785" spans="14:14" x14ac:dyDescent="0.3">
      <c r="N1785" s="13"/>
    </row>
    <row r="1786" spans="14:14" x14ac:dyDescent="0.3">
      <c r="N1786" s="13"/>
    </row>
    <row r="1787" spans="14:14" x14ac:dyDescent="0.3">
      <c r="N1787" s="13"/>
    </row>
    <row r="1788" spans="14:14" x14ac:dyDescent="0.3">
      <c r="N1788" s="13"/>
    </row>
    <row r="1789" spans="14:14" x14ac:dyDescent="0.3">
      <c r="N1789" s="13"/>
    </row>
    <row r="1790" spans="14:14" x14ac:dyDescent="0.3">
      <c r="N1790" s="13"/>
    </row>
    <row r="1791" spans="14:14" x14ac:dyDescent="0.3">
      <c r="N1791" s="13"/>
    </row>
    <row r="1792" spans="14:14" x14ac:dyDescent="0.3">
      <c r="N1792" s="13"/>
    </row>
    <row r="1793" spans="14:14" x14ac:dyDescent="0.3">
      <c r="N1793" s="13"/>
    </row>
    <row r="1794" spans="14:14" x14ac:dyDescent="0.3">
      <c r="N1794" s="13"/>
    </row>
    <row r="1795" spans="14:14" x14ac:dyDescent="0.3">
      <c r="N1795" s="13"/>
    </row>
    <row r="1796" spans="14:14" x14ac:dyDescent="0.3">
      <c r="N1796" s="13"/>
    </row>
    <row r="1797" spans="14:14" x14ac:dyDescent="0.3">
      <c r="N1797" s="13"/>
    </row>
    <row r="1798" spans="14:14" x14ac:dyDescent="0.3">
      <c r="N1798" s="13"/>
    </row>
    <row r="1799" spans="14:14" x14ac:dyDescent="0.3">
      <c r="N1799" s="13"/>
    </row>
    <row r="1800" spans="14:14" x14ac:dyDescent="0.3">
      <c r="N1800" s="13"/>
    </row>
    <row r="1801" spans="14:14" x14ac:dyDescent="0.3">
      <c r="N1801" s="13"/>
    </row>
    <row r="1802" spans="14:14" x14ac:dyDescent="0.3">
      <c r="N1802" s="13"/>
    </row>
    <row r="1803" spans="14:14" x14ac:dyDescent="0.3">
      <c r="N1803" s="13"/>
    </row>
    <row r="1804" spans="14:14" x14ac:dyDescent="0.3">
      <c r="N1804" s="13"/>
    </row>
    <row r="1805" spans="14:14" x14ac:dyDescent="0.3">
      <c r="N1805" s="13"/>
    </row>
    <row r="1806" spans="14:14" x14ac:dyDescent="0.3">
      <c r="N1806" s="13"/>
    </row>
    <row r="1807" spans="14:14" x14ac:dyDescent="0.3">
      <c r="N1807" s="13"/>
    </row>
    <row r="1808" spans="14:14" x14ac:dyDescent="0.3">
      <c r="N1808" s="13"/>
    </row>
    <row r="1809" spans="14:14" x14ac:dyDescent="0.3">
      <c r="N1809" s="13"/>
    </row>
    <row r="1810" spans="14:14" x14ac:dyDescent="0.3">
      <c r="N1810" s="13"/>
    </row>
    <row r="1811" spans="14:14" x14ac:dyDescent="0.3">
      <c r="N1811" s="13"/>
    </row>
    <row r="1812" spans="14:14" x14ac:dyDescent="0.3">
      <c r="N1812" s="13"/>
    </row>
    <row r="1813" spans="14:14" x14ac:dyDescent="0.3">
      <c r="N1813" s="13"/>
    </row>
    <row r="1814" spans="14:14" x14ac:dyDescent="0.3">
      <c r="N1814" s="13"/>
    </row>
    <row r="1815" spans="14:14" x14ac:dyDescent="0.3">
      <c r="N1815" s="13"/>
    </row>
    <row r="1816" spans="14:14" x14ac:dyDescent="0.3">
      <c r="N1816" s="13"/>
    </row>
    <row r="1817" spans="14:14" x14ac:dyDescent="0.3">
      <c r="N1817" s="13"/>
    </row>
    <row r="1818" spans="14:14" x14ac:dyDescent="0.3">
      <c r="N1818" s="13"/>
    </row>
    <row r="1819" spans="14:14" x14ac:dyDescent="0.3">
      <c r="N1819" s="13"/>
    </row>
    <row r="1820" spans="14:14" x14ac:dyDescent="0.3">
      <c r="N1820" s="13"/>
    </row>
    <row r="1821" spans="14:14" x14ac:dyDescent="0.3">
      <c r="N1821" s="13"/>
    </row>
    <row r="1822" spans="14:14" x14ac:dyDescent="0.3">
      <c r="N1822" s="13"/>
    </row>
    <row r="1823" spans="14:14" x14ac:dyDescent="0.3">
      <c r="N1823" s="13"/>
    </row>
    <row r="1824" spans="14:14" x14ac:dyDescent="0.3">
      <c r="N1824" s="13"/>
    </row>
    <row r="1825" spans="14:14" x14ac:dyDescent="0.3">
      <c r="N1825" s="13"/>
    </row>
    <row r="1826" spans="14:14" x14ac:dyDescent="0.3">
      <c r="N1826" s="13"/>
    </row>
    <row r="1827" spans="14:14" x14ac:dyDescent="0.3">
      <c r="N1827" s="13"/>
    </row>
    <row r="1828" spans="14:14" x14ac:dyDescent="0.3">
      <c r="N1828" s="13"/>
    </row>
    <row r="1829" spans="14:14" x14ac:dyDescent="0.3">
      <c r="N1829" s="13"/>
    </row>
    <row r="1830" spans="14:14" x14ac:dyDescent="0.3">
      <c r="N1830" s="13"/>
    </row>
    <row r="1831" spans="14:14" x14ac:dyDescent="0.3">
      <c r="N1831" s="13"/>
    </row>
    <row r="1832" spans="14:14" x14ac:dyDescent="0.3">
      <c r="N1832" s="13"/>
    </row>
    <row r="1833" spans="14:14" x14ac:dyDescent="0.3">
      <c r="N1833" s="13"/>
    </row>
    <row r="1834" spans="14:14" x14ac:dyDescent="0.3">
      <c r="N1834" s="13"/>
    </row>
    <row r="1835" spans="14:14" x14ac:dyDescent="0.3">
      <c r="N1835" s="13"/>
    </row>
    <row r="1836" spans="14:14" x14ac:dyDescent="0.3">
      <c r="N1836" s="13"/>
    </row>
    <row r="1837" spans="14:14" x14ac:dyDescent="0.3">
      <c r="N1837" s="13"/>
    </row>
    <row r="1838" spans="14:14" x14ac:dyDescent="0.3">
      <c r="N1838" s="13"/>
    </row>
    <row r="1839" spans="14:14" x14ac:dyDescent="0.3">
      <c r="N1839" s="13"/>
    </row>
    <row r="1840" spans="14:14" x14ac:dyDescent="0.3">
      <c r="N1840" s="13"/>
    </row>
    <row r="1841" spans="14:14" x14ac:dyDescent="0.3">
      <c r="N1841" s="13"/>
    </row>
    <row r="1842" spans="14:14" x14ac:dyDescent="0.3">
      <c r="N1842" s="13"/>
    </row>
    <row r="1843" spans="14:14" x14ac:dyDescent="0.3">
      <c r="N1843" s="13"/>
    </row>
    <row r="1844" spans="14:14" x14ac:dyDescent="0.3">
      <c r="N1844" s="13"/>
    </row>
    <row r="1845" spans="14:14" x14ac:dyDescent="0.3">
      <c r="N1845" s="13"/>
    </row>
    <row r="1846" spans="14:14" x14ac:dyDescent="0.3">
      <c r="N1846" s="13"/>
    </row>
    <row r="1847" spans="14:14" x14ac:dyDescent="0.3">
      <c r="N1847" s="13"/>
    </row>
    <row r="1848" spans="14:14" x14ac:dyDescent="0.3">
      <c r="N1848" s="13"/>
    </row>
    <row r="1849" spans="14:14" x14ac:dyDescent="0.3">
      <c r="N1849" s="13"/>
    </row>
    <row r="1850" spans="14:14" x14ac:dyDescent="0.3">
      <c r="N1850" s="13"/>
    </row>
    <row r="1851" spans="14:14" x14ac:dyDescent="0.3">
      <c r="N1851" s="13"/>
    </row>
    <row r="1852" spans="14:14" x14ac:dyDescent="0.3">
      <c r="N1852" s="13"/>
    </row>
    <row r="1853" spans="14:14" x14ac:dyDescent="0.3">
      <c r="N1853" s="13"/>
    </row>
    <row r="1854" spans="14:14" x14ac:dyDescent="0.3">
      <c r="N1854" s="13"/>
    </row>
    <row r="1855" spans="14:14" x14ac:dyDescent="0.3">
      <c r="N1855" s="13"/>
    </row>
    <row r="1856" spans="14:14" x14ac:dyDescent="0.3">
      <c r="N1856" s="13"/>
    </row>
    <row r="1857" spans="14:14" x14ac:dyDescent="0.3">
      <c r="N1857" s="13"/>
    </row>
    <row r="1858" spans="14:14" x14ac:dyDescent="0.3">
      <c r="N1858" s="13"/>
    </row>
    <row r="1859" spans="14:14" x14ac:dyDescent="0.3">
      <c r="N1859" s="13"/>
    </row>
    <row r="1860" spans="14:14" x14ac:dyDescent="0.3">
      <c r="N1860" s="13"/>
    </row>
    <row r="1861" spans="14:14" x14ac:dyDescent="0.3">
      <c r="N1861" s="13"/>
    </row>
    <row r="1862" spans="14:14" x14ac:dyDescent="0.3">
      <c r="N1862" s="13"/>
    </row>
    <row r="1863" spans="14:14" x14ac:dyDescent="0.3">
      <c r="N1863" s="13"/>
    </row>
    <row r="1864" spans="14:14" x14ac:dyDescent="0.3">
      <c r="N1864" s="13"/>
    </row>
    <row r="1865" spans="14:14" x14ac:dyDescent="0.3">
      <c r="N1865" s="13"/>
    </row>
    <row r="1866" spans="14:14" x14ac:dyDescent="0.3">
      <c r="N1866" s="13"/>
    </row>
    <row r="1867" spans="14:14" x14ac:dyDescent="0.3">
      <c r="N1867" s="13"/>
    </row>
    <row r="1868" spans="14:14" x14ac:dyDescent="0.3">
      <c r="N1868" s="13"/>
    </row>
    <row r="1869" spans="14:14" x14ac:dyDescent="0.3">
      <c r="N1869" s="13"/>
    </row>
    <row r="1870" spans="14:14" x14ac:dyDescent="0.3">
      <c r="N1870" s="13"/>
    </row>
    <row r="1871" spans="14:14" x14ac:dyDescent="0.3">
      <c r="N1871" s="13"/>
    </row>
    <row r="1872" spans="14:14" x14ac:dyDescent="0.3">
      <c r="N1872" s="13"/>
    </row>
    <row r="1873" spans="14:14" x14ac:dyDescent="0.3">
      <c r="N1873" s="13"/>
    </row>
    <row r="1874" spans="14:14" x14ac:dyDescent="0.3">
      <c r="N1874" s="13"/>
    </row>
    <row r="1875" spans="14:14" x14ac:dyDescent="0.3">
      <c r="N1875" s="13"/>
    </row>
    <row r="1876" spans="14:14" x14ac:dyDescent="0.3">
      <c r="N1876" s="13"/>
    </row>
    <row r="1877" spans="14:14" x14ac:dyDescent="0.3">
      <c r="N1877" s="13"/>
    </row>
    <row r="1878" spans="14:14" x14ac:dyDescent="0.3">
      <c r="N1878" s="13"/>
    </row>
    <row r="1879" spans="14:14" x14ac:dyDescent="0.3">
      <c r="N1879" s="13"/>
    </row>
    <row r="1880" spans="14:14" x14ac:dyDescent="0.3">
      <c r="N1880" s="13"/>
    </row>
    <row r="1881" spans="14:14" x14ac:dyDescent="0.3">
      <c r="N1881" s="13"/>
    </row>
    <row r="1882" spans="14:14" x14ac:dyDescent="0.3">
      <c r="N1882" s="13"/>
    </row>
    <row r="1883" spans="14:14" x14ac:dyDescent="0.3">
      <c r="N1883" s="13"/>
    </row>
    <row r="1884" spans="14:14" x14ac:dyDescent="0.3">
      <c r="N1884" s="13"/>
    </row>
    <row r="1885" spans="14:14" x14ac:dyDescent="0.3">
      <c r="N1885" s="13"/>
    </row>
    <row r="1886" spans="14:14" x14ac:dyDescent="0.3">
      <c r="N1886" s="13"/>
    </row>
    <row r="1887" spans="14:14" x14ac:dyDescent="0.3">
      <c r="N1887" s="13"/>
    </row>
    <row r="1888" spans="14:14" x14ac:dyDescent="0.3">
      <c r="N1888" s="13"/>
    </row>
    <row r="1889" spans="14:14" x14ac:dyDescent="0.3">
      <c r="N1889" s="13"/>
    </row>
    <row r="1890" spans="14:14" x14ac:dyDescent="0.3">
      <c r="N1890" s="13"/>
    </row>
    <row r="1891" spans="14:14" x14ac:dyDescent="0.3">
      <c r="N1891" s="13"/>
    </row>
    <row r="1892" spans="14:14" x14ac:dyDescent="0.3">
      <c r="N1892" s="13"/>
    </row>
    <row r="1893" spans="14:14" x14ac:dyDescent="0.3">
      <c r="N1893" s="13"/>
    </row>
    <row r="1894" spans="14:14" x14ac:dyDescent="0.3">
      <c r="N1894" s="13"/>
    </row>
    <row r="1895" spans="14:14" x14ac:dyDescent="0.3">
      <c r="N1895" s="13"/>
    </row>
    <row r="1896" spans="14:14" x14ac:dyDescent="0.3">
      <c r="N1896" s="13"/>
    </row>
    <row r="1897" spans="14:14" x14ac:dyDescent="0.3">
      <c r="N1897" s="13"/>
    </row>
    <row r="1898" spans="14:14" x14ac:dyDescent="0.3">
      <c r="N1898" s="13"/>
    </row>
    <row r="1899" spans="14:14" x14ac:dyDescent="0.3">
      <c r="N1899" s="13"/>
    </row>
    <row r="1900" spans="14:14" x14ac:dyDescent="0.3">
      <c r="N1900" s="13"/>
    </row>
    <row r="1901" spans="14:14" x14ac:dyDescent="0.3">
      <c r="N1901" s="13"/>
    </row>
    <row r="1902" spans="14:14" x14ac:dyDescent="0.3">
      <c r="N1902" s="13"/>
    </row>
    <row r="1903" spans="14:14" x14ac:dyDescent="0.3">
      <c r="N1903" s="13"/>
    </row>
    <row r="1904" spans="14:14" x14ac:dyDescent="0.3">
      <c r="N1904" s="13"/>
    </row>
    <row r="1905" spans="14:14" x14ac:dyDescent="0.3">
      <c r="N1905" s="13"/>
    </row>
    <row r="1906" spans="14:14" x14ac:dyDescent="0.3">
      <c r="N1906" s="13"/>
    </row>
    <row r="1907" spans="14:14" x14ac:dyDescent="0.3">
      <c r="N1907" s="13"/>
    </row>
    <row r="1908" spans="14:14" x14ac:dyDescent="0.3">
      <c r="N1908" s="13"/>
    </row>
    <row r="1909" spans="14:14" x14ac:dyDescent="0.3">
      <c r="N1909" s="13"/>
    </row>
    <row r="1910" spans="14:14" x14ac:dyDescent="0.3">
      <c r="N1910" s="13"/>
    </row>
    <row r="1911" spans="14:14" x14ac:dyDescent="0.3">
      <c r="N1911" s="13"/>
    </row>
    <row r="1912" spans="14:14" x14ac:dyDescent="0.3">
      <c r="N1912" s="13"/>
    </row>
    <row r="1913" spans="14:14" x14ac:dyDescent="0.3">
      <c r="N1913" s="13"/>
    </row>
    <row r="1914" spans="14:14" x14ac:dyDescent="0.3">
      <c r="N1914" s="13"/>
    </row>
    <row r="1915" spans="14:14" x14ac:dyDescent="0.3">
      <c r="N1915" s="13"/>
    </row>
    <row r="1916" spans="14:14" x14ac:dyDescent="0.3">
      <c r="N1916" s="13"/>
    </row>
    <row r="1917" spans="14:14" x14ac:dyDescent="0.3">
      <c r="N1917" s="13"/>
    </row>
    <row r="1918" spans="14:14" x14ac:dyDescent="0.3">
      <c r="N1918" s="13"/>
    </row>
    <row r="1919" spans="14:14" x14ac:dyDescent="0.3">
      <c r="N1919" s="13"/>
    </row>
    <row r="1920" spans="14:14" x14ac:dyDescent="0.3">
      <c r="N1920" s="13"/>
    </row>
    <row r="1921" spans="14:14" x14ac:dyDescent="0.3">
      <c r="N1921" s="13"/>
    </row>
    <row r="1922" spans="14:14" x14ac:dyDescent="0.3">
      <c r="N1922" s="13"/>
    </row>
    <row r="1923" spans="14:14" x14ac:dyDescent="0.3">
      <c r="N1923" s="13"/>
    </row>
    <row r="1924" spans="14:14" x14ac:dyDescent="0.3">
      <c r="N1924" s="13"/>
    </row>
    <row r="1925" spans="14:14" x14ac:dyDescent="0.3">
      <c r="N1925" s="13"/>
    </row>
    <row r="1926" spans="14:14" x14ac:dyDescent="0.3">
      <c r="N1926" s="13"/>
    </row>
    <row r="1927" spans="14:14" x14ac:dyDescent="0.3">
      <c r="N1927" s="13"/>
    </row>
    <row r="1928" spans="14:14" x14ac:dyDescent="0.3">
      <c r="N1928" s="13"/>
    </row>
    <row r="1929" spans="14:14" x14ac:dyDescent="0.3">
      <c r="N1929" s="13"/>
    </row>
    <row r="1930" spans="14:14" x14ac:dyDescent="0.3">
      <c r="N1930" s="13"/>
    </row>
    <row r="1931" spans="14:14" x14ac:dyDescent="0.3">
      <c r="N1931" s="13"/>
    </row>
    <row r="1932" spans="14:14" x14ac:dyDescent="0.3">
      <c r="N1932" s="13"/>
    </row>
    <row r="1933" spans="14:14" x14ac:dyDescent="0.3">
      <c r="N1933" s="13"/>
    </row>
    <row r="1934" spans="14:14" x14ac:dyDescent="0.3">
      <c r="N1934" s="13"/>
    </row>
    <row r="1935" spans="14:14" x14ac:dyDescent="0.3">
      <c r="N1935" s="13"/>
    </row>
    <row r="1936" spans="14:14" x14ac:dyDescent="0.3">
      <c r="N1936" s="13"/>
    </row>
    <row r="1937" spans="14:14" x14ac:dyDescent="0.3">
      <c r="N1937" s="13"/>
    </row>
    <row r="1938" spans="14:14" x14ac:dyDescent="0.3">
      <c r="N1938" s="13"/>
    </row>
    <row r="1939" spans="14:14" x14ac:dyDescent="0.3">
      <c r="N1939" s="13"/>
    </row>
    <row r="1940" spans="14:14" x14ac:dyDescent="0.3">
      <c r="N1940" s="13"/>
    </row>
    <row r="1941" spans="14:14" x14ac:dyDescent="0.3">
      <c r="N1941" s="13"/>
    </row>
    <row r="1942" spans="14:14" x14ac:dyDescent="0.3">
      <c r="N1942" s="13"/>
    </row>
    <row r="1943" spans="14:14" x14ac:dyDescent="0.3">
      <c r="N1943" s="13"/>
    </row>
    <row r="1944" spans="14:14" x14ac:dyDescent="0.3">
      <c r="N1944" s="13"/>
    </row>
    <row r="1945" spans="14:14" x14ac:dyDescent="0.3">
      <c r="N1945" s="13"/>
    </row>
    <row r="1946" spans="14:14" x14ac:dyDescent="0.3">
      <c r="N1946" s="13"/>
    </row>
    <row r="1947" spans="14:14" x14ac:dyDescent="0.3">
      <c r="N1947" s="13"/>
    </row>
    <row r="1948" spans="14:14" x14ac:dyDescent="0.3">
      <c r="N1948" s="13"/>
    </row>
    <row r="1949" spans="14:14" x14ac:dyDescent="0.3">
      <c r="N1949" s="13"/>
    </row>
    <row r="1950" spans="14:14" x14ac:dyDescent="0.3">
      <c r="N1950" s="13"/>
    </row>
    <row r="1951" spans="14:14" x14ac:dyDescent="0.3">
      <c r="N1951" s="13"/>
    </row>
    <row r="1952" spans="14:14" x14ac:dyDescent="0.3">
      <c r="N1952" s="13"/>
    </row>
    <row r="1953" spans="14:14" x14ac:dyDescent="0.3">
      <c r="N1953" s="13"/>
    </row>
    <row r="1954" spans="14:14" x14ac:dyDescent="0.3">
      <c r="N1954" s="13"/>
    </row>
    <row r="1955" spans="14:14" x14ac:dyDescent="0.3">
      <c r="N1955" s="13"/>
    </row>
    <row r="1956" spans="14:14" x14ac:dyDescent="0.3">
      <c r="N1956" s="13"/>
    </row>
    <row r="1957" spans="14:14" x14ac:dyDescent="0.3">
      <c r="N1957" s="13"/>
    </row>
    <row r="1958" spans="14:14" x14ac:dyDescent="0.3">
      <c r="N1958" s="13"/>
    </row>
    <row r="1959" spans="14:14" x14ac:dyDescent="0.3">
      <c r="N1959" s="13"/>
    </row>
    <row r="1960" spans="14:14" x14ac:dyDescent="0.3">
      <c r="N1960" s="13"/>
    </row>
    <row r="1961" spans="14:14" x14ac:dyDescent="0.3">
      <c r="N1961" s="13"/>
    </row>
    <row r="1962" spans="14:14" x14ac:dyDescent="0.3">
      <c r="N1962" s="13"/>
    </row>
    <row r="1963" spans="14:14" x14ac:dyDescent="0.3">
      <c r="N1963" s="13"/>
    </row>
    <row r="1964" spans="14:14" x14ac:dyDescent="0.3">
      <c r="N1964" s="13"/>
    </row>
    <row r="1965" spans="14:14" x14ac:dyDescent="0.3">
      <c r="N1965" s="13"/>
    </row>
    <row r="1966" spans="14:14" x14ac:dyDescent="0.3">
      <c r="N1966" s="13"/>
    </row>
    <row r="1967" spans="14:14" x14ac:dyDescent="0.3">
      <c r="N1967" s="13"/>
    </row>
    <row r="1968" spans="14:14" x14ac:dyDescent="0.3">
      <c r="N1968" s="13"/>
    </row>
    <row r="1969" spans="14:14" x14ac:dyDescent="0.3">
      <c r="N1969" s="13"/>
    </row>
    <row r="1970" spans="14:14" x14ac:dyDescent="0.3">
      <c r="N1970" s="13"/>
    </row>
    <row r="1971" spans="14:14" x14ac:dyDescent="0.3">
      <c r="N1971" s="13"/>
    </row>
    <row r="1972" spans="14:14" x14ac:dyDescent="0.3">
      <c r="N1972" s="13"/>
    </row>
    <row r="1973" spans="14:14" x14ac:dyDescent="0.3">
      <c r="N1973" s="13"/>
    </row>
    <row r="1974" spans="14:14" x14ac:dyDescent="0.3">
      <c r="N1974" s="13"/>
    </row>
    <row r="1975" spans="14:14" x14ac:dyDescent="0.3">
      <c r="N1975" s="13"/>
    </row>
    <row r="1976" spans="14:14" x14ac:dyDescent="0.3">
      <c r="N1976" s="13"/>
    </row>
    <row r="1977" spans="14:14" x14ac:dyDescent="0.3">
      <c r="N1977" s="13"/>
    </row>
    <row r="1978" spans="14:14" x14ac:dyDescent="0.3">
      <c r="N1978" s="13"/>
    </row>
    <row r="1979" spans="14:14" x14ac:dyDescent="0.3">
      <c r="N1979" s="13"/>
    </row>
    <row r="1980" spans="14:14" x14ac:dyDescent="0.3">
      <c r="N1980" s="13"/>
    </row>
    <row r="1981" spans="14:14" x14ac:dyDescent="0.3">
      <c r="N1981" s="13"/>
    </row>
    <row r="1982" spans="14:14" x14ac:dyDescent="0.3">
      <c r="N1982" s="13"/>
    </row>
    <row r="1983" spans="14:14" x14ac:dyDescent="0.3">
      <c r="N1983" s="13"/>
    </row>
    <row r="1984" spans="14:14" x14ac:dyDescent="0.3">
      <c r="N1984" s="13"/>
    </row>
    <row r="1985" spans="14:14" x14ac:dyDescent="0.3">
      <c r="N1985" s="13"/>
    </row>
    <row r="1986" spans="14:14" x14ac:dyDescent="0.3">
      <c r="N1986" s="13"/>
    </row>
    <row r="1987" spans="14:14" x14ac:dyDescent="0.3">
      <c r="N1987" s="13"/>
    </row>
    <row r="1988" spans="14:14" x14ac:dyDescent="0.3">
      <c r="N1988" s="13"/>
    </row>
    <row r="1989" spans="14:14" x14ac:dyDescent="0.3">
      <c r="N1989" s="13"/>
    </row>
    <row r="1990" spans="14:14" x14ac:dyDescent="0.3">
      <c r="N1990" s="13"/>
    </row>
    <row r="1991" spans="14:14" x14ac:dyDescent="0.3">
      <c r="N1991" s="13"/>
    </row>
    <row r="1992" spans="14:14" x14ac:dyDescent="0.3">
      <c r="N1992" s="13"/>
    </row>
    <row r="1993" spans="14:14" x14ac:dyDescent="0.3">
      <c r="N1993" s="13"/>
    </row>
    <row r="1994" spans="14:14" x14ac:dyDescent="0.3">
      <c r="N1994" s="13"/>
    </row>
    <row r="1995" spans="14:14" x14ac:dyDescent="0.3">
      <c r="N1995" s="13"/>
    </row>
    <row r="1996" spans="14:14" x14ac:dyDescent="0.3">
      <c r="N1996" s="13"/>
    </row>
    <row r="1997" spans="14:14" x14ac:dyDescent="0.3">
      <c r="N1997" s="13"/>
    </row>
    <row r="1998" spans="14:14" x14ac:dyDescent="0.3">
      <c r="N1998" s="13"/>
    </row>
    <row r="1999" spans="14:14" x14ac:dyDescent="0.3">
      <c r="N1999" s="13"/>
    </row>
    <row r="2000" spans="14:14" x14ac:dyDescent="0.3">
      <c r="N2000" s="13"/>
    </row>
    <row r="2001" spans="14:14" x14ac:dyDescent="0.3">
      <c r="N2001" s="13"/>
    </row>
    <row r="2002" spans="14:14" x14ac:dyDescent="0.3">
      <c r="N2002" s="13"/>
    </row>
    <row r="2003" spans="14:14" x14ac:dyDescent="0.3">
      <c r="N2003" s="13"/>
    </row>
    <row r="2004" spans="14:14" x14ac:dyDescent="0.3">
      <c r="N2004" s="13"/>
    </row>
    <row r="2005" spans="14:14" x14ac:dyDescent="0.3">
      <c r="N2005" s="13"/>
    </row>
    <row r="2006" spans="14:14" x14ac:dyDescent="0.3">
      <c r="N2006" s="13"/>
    </row>
    <row r="2007" spans="14:14" x14ac:dyDescent="0.3">
      <c r="N2007" s="13"/>
    </row>
    <row r="2008" spans="14:14" x14ac:dyDescent="0.3">
      <c r="N2008" s="13"/>
    </row>
    <row r="2009" spans="14:14" x14ac:dyDescent="0.3">
      <c r="N2009" s="13"/>
    </row>
    <row r="2010" spans="14:14" x14ac:dyDescent="0.3">
      <c r="N2010" s="13"/>
    </row>
    <row r="2011" spans="14:14" x14ac:dyDescent="0.3">
      <c r="N2011" s="13"/>
    </row>
    <row r="2012" spans="14:14" x14ac:dyDescent="0.3">
      <c r="N2012" s="13"/>
    </row>
    <row r="2013" spans="14:14" x14ac:dyDescent="0.3">
      <c r="N2013" s="13"/>
    </row>
    <row r="2014" spans="14:14" x14ac:dyDescent="0.3">
      <c r="N2014" s="13"/>
    </row>
    <row r="2015" spans="14:14" x14ac:dyDescent="0.3">
      <c r="N2015" s="13"/>
    </row>
    <row r="2016" spans="14:14" x14ac:dyDescent="0.3">
      <c r="N2016" s="13"/>
    </row>
    <row r="2017" spans="14:14" x14ac:dyDescent="0.3">
      <c r="N2017" s="13"/>
    </row>
    <row r="2018" spans="14:14" x14ac:dyDescent="0.3">
      <c r="N2018" s="13"/>
    </row>
    <row r="2019" spans="14:14" x14ac:dyDescent="0.3">
      <c r="N2019" s="13"/>
    </row>
    <row r="2020" spans="14:14" x14ac:dyDescent="0.3">
      <c r="N2020" s="13"/>
    </row>
    <row r="2021" spans="14:14" x14ac:dyDescent="0.3">
      <c r="N2021" s="13"/>
    </row>
    <row r="2022" spans="14:14" x14ac:dyDescent="0.3">
      <c r="N2022" s="13"/>
    </row>
    <row r="2023" spans="14:14" x14ac:dyDescent="0.3">
      <c r="N2023" s="13"/>
    </row>
    <row r="2024" spans="14:14" x14ac:dyDescent="0.3">
      <c r="N2024" s="13"/>
    </row>
    <row r="2025" spans="14:14" x14ac:dyDescent="0.3">
      <c r="N2025" s="13"/>
    </row>
    <row r="2026" spans="14:14" x14ac:dyDescent="0.3">
      <c r="N2026" s="13"/>
    </row>
    <row r="2027" spans="14:14" x14ac:dyDescent="0.3">
      <c r="N2027" s="13"/>
    </row>
    <row r="2028" spans="14:14" x14ac:dyDescent="0.3">
      <c r="N2028" s="13"/>
    </row>
    <row r="2029" spans="14:14" x14ac:dyDescent="0.3">
      <c r="N2029" s="13"/>
    </row>
    <row r="2030" spans="14:14" x14ac:dyDescent="0.3">
      <c r="N2030" s="13"/>
    </row>
    <row r="2031" spans="14:14" x14ac:dyDescent="0.3">
      <c r="N2031" s="13"/>
    </row>
    <row r="2032" spans="14:14" x14ac:dyDescent="0.3">
      <c r="N2032" s="13"/>
    </row>
    <row r="2033" spans="14:14" x14ac:dyDescent="0.3">
      <c r="N2033" s="13"/>
    </row>
    <row r="2034" spans="14:14" x14ac:dyDescent="0.3">
      <c r="N2034" s="13"/>
    </row>
    <row r="2035" spans="14:14" x14ac:dyDescent="0.3">
      <c r="N2035" s="13"/>
    </row>
    <row r="2036" spans="14:14" x14ac:dyDescent="0.3">
      <c r="N2036" s="13"/>
    </row>
    <row r="2037" spans="14:14" x14ac:dyDescent="0.3">
      <c r="N2037" s="13"/>
    </row>
    <row r="2038" spans="14:14" x14ac:dyDescent="0.3">
      <c r="N2038" s="13"/>
    </row>
    <row r="2039" spans="14:14" x14ac:dyDescent="0.3">
      <c r="N2039" s="13"/>
    </row>
    <row r="2040" spans="14:14" x14ac:dyDescent="0.3">
      <c r="N2040" s="13"/>
    </row>
    <row r="2041" spans="14:14" x14ac:dyDescent="0.3">
      <c r="N2041" s="13"/>
    </row>
    <row r="2042" spans="14:14" x14ac:dyDescent="0.3">
      <c r="N2042" s="13"/>
    </row>
    <row r="2043" spans="14:14" x14ac:dyDescent="0.3">
      <c r="N2043" s="13"/>
    </row>
    <row r="2044" spans="14:14" x14ac:dyDescent="0.3">
      <c r="N2044" s="13"/>
    </row>
    <row r="2045" spans="14:14" x14ac:dyDescent="0.3">
      <c r="N2045" s="13"/>
    </row>
    <row r="2046" spans="14:14" x14ac:dyDescent="0.3">
      <c r="N2046" s="13"/>
    </row>
    <row r="2047" spans="14:14" x14ac:dyDescent="0.3">
      <c r="N2047" s="13"/>
    </row>
    <row r="2048" spans="14:14" x14ac:dyDescent="0.3">
      <c r="N2048" s="13"/>
    </row>
    <row r="2049" spans="14:14" x14ac:dyDescent="0.3">
      <c r="N2049" s="13"/>
    </row>
    <row r="2050" spans="14:14" x14ac:dyDescent="0.3">
      <c r="N2050" s="13"/>
    </row>
    <row r="2051" spans="14:14" x14ac:dyDescent="0.3">
      <c r="N2051" s="13"/>
    </row>
    <row r="2052" spans="14:14" x14ac:dyDescent="0.3">
      <c r="N2052" s="13"/>
    </row>
    <row r="2053" spans="14:14" x14ac:dyDescent="0.3">
      <c r="N2053" s="13"/>
    </row>
    <row r="2054" spans="14:14" x14ac:dyDescent="0.3">
      <c r="N2054" s="13"/>
    </row>
    <row r="2055" spans="14:14" x14ac:dyDescent="0.3">
      <c r="N2055" s="13"/>
    </row>
    <row r="2056" spans="14:14" x14ac:dyDescent="0.3">
      <c r="N2056" s="13"/>
    </row>
    <row r="2057" spans="14:14" x14ac:dyDescent="0.3">
      <c r="N2057" s="13"/>
    </row>
    <row r="2058" spans="14:14" x14ac:dyDescent="0.3">
      <c r="N2058" s="13"/>
    </row>
    <row r="2059" spans="14:14" x14ac:dyDescent="0.3">
      <c r="N2059" s="13"/>
    </row>
    <row r="2060" spans="14:14" x14ac:dyDescent="0.3">
      <c r="N2060" s="13"/>
    </row>
    <row r="2061" spans="14:14" x14ac:dyDescent="0.3">
      <c r="N2061" s="13"/>
    </row>
    <row r="2062" spans="14:14" x14ac:dyDescent="0.3">
      <c r="N2062" s="13"/>
    </row>
    <row r="2063" spans="14:14" x14ac:dyDescent="0.3">
      <c r="N2063" s="13"/>
    </row>
    <row r="2064" spans="14:14" x14ac:dyDescent="0.3">
      <c r="N2064" s="13"/>
    </row>
    <row r="2065" spans="14:14" x14ac:dyDescent="0.3">
      <c r="N2065" s="13"/>
    </row>
    <row r="2066" spans="14:14" x14ac:dyDescent="0.3">
      <c r="N2066" s="13"/>
    </row>
    <row r="2067" spans="14:14" x14ac:dyDescent="0.3">
      <c r="N2067" s="13"/>
    </row>
    <row r="2068" spans="14:14" x14ac:dyDescent="0.3">
      <c r="N2068" s="13"/>
    </row>
    <row r="2069" spans="14:14" x14ac:dyDescent="0.3">
      <c r="N2069" s="13"/>
    </row>
    <row r="2070" spans="14:14" x14ac:dyDescent="0.3">
      <c r="N2070" s="13"/>
    </row>
    <row r="2071" spans="14:14" x14ac:dyDescent="0.3">
      <c r="N2071" s="13"/>
    </row>
    <row r="2072" spans="14:14" x14ac:dyDescent="0.3">
      <c r="N2072" s="13"/>
    </row>
    <row r="2073" spans="14:14" x14ac:dyDescent="0.3">
      <c r="N2073" s="13"/>
    </row>
    <row r="2074" spans="14:14" x14ac:dyDescent="0.3">
      <c r="N2074" s="13"/>
    </row>
    <row r="2075" spans="14:14" x14ac:dyDescent="0.3">
      <c r="N2075" s="13"/>
    </row>
    <row r="2076" spans="14:14" x14ac:dyDescent="0.3">
      <c r="N2076" s="13"/>
    </row>
    <row r="2077" spans="14:14" x14ac:dyDescent="0.3">
      <c r="N2077" s="13"/>
    </row>
    <row r="2078" spans="14:14" x14ac:dyDescent="0.3">
      <c r="N2078" s="13"/>
    </row>
    <row r="2079" spans="14:14" x14ac:dyDescent="0.3">
      <c r="N2079" s="13"/>
    </row>
    <row r="2080" spans="14:14" x14ac:dyDescent="0.3">
      <c r="N2080" s="13"/>
    </row>
    <row r="2081" spans="14:14" x14ac:dyDescent="0.3">
      <c r="N2081" s="13"/>
    </row>
    <row r="2082" spans="14:14" x14ac:dyDescent="0.3">
      <c r="N2082" s="13"/>
    </row>
    <row r="2083" spans="14:14" x14ac:dyDescent="0.3">
      <c r="N2083" s="13"/>
    </row>
    <row r="2084" spans="14:14" x14ac:dyDescent="0.3">
      <c r="N2084" s="13"/>
    </row>
    <row r="2085" spans="14:14" x14ac:dyDescent="0.3">
      <c r="N2085" s="13"/>
    </row>
    <row r="2086" spans="14:14" x14ac:dyDescent="0.3">
      <c r="N2086" s="13"/>
    </row>
    <row r="2087" spans="14:14" x14ac:dyDescent="0.3">
      <c r="N2087" s="13"/>
    </row>
    <row r="2088" spans="14:14" x14ac:dyDescent="0.3">
      <c r="N2088" s="13"/>
    </row>
    <row r="2089" spans="14:14" x14ac:dyDescent="0.3">
      <c r="N2089" s="13"/>
    </row>
    <row r="2090" spans="14:14" x14ac:dyDescent="0.3">
      <c r="N2090" s="13"/>
    </row>
    <row r="2091" spans="14:14" x14ac:dyDescent="0.3">
      <c r="N2091" s="13"/>
    </row>
    <row r="2092" spans="14:14" x14ac:dyDescent="0.3">
      <c r="N2092" s="13"/>
    </row>
    <row r="2093" spans="14:14" x14ac:dyDescent="0.3">
      <c r="N2093" s="13"/>
    </row>
    <row r="2094" spans="14:14" x14ac:dyDescent="0.3">
      <c r="N2094" s="13"/>
    </row>
    <row r="2095" spans="14:14" x14ac:dyDescent="0.3">
      <c r="N2095" s="13"/>
    </row>
    <row r="2096" spans="14:14" x14ac:dyDescent="0.3">
      <c r="N2096" s="13"/>
    </row>
    <row r="2097" spans="14:14" x14ac:dyDescent="0.3">
      <c r="N2097" s="13"/>
    </row>
    <row r="2098" spans="14:14" x14ac:dyDescent="0.3">
      <c r="N2098" s="13"/>
    </row>
    <row r="2099" spans="14:14" x14ac:dyDescent="0.3">
      <c r="N2099" s="13"/>
    </row>
    <row r="2100" spans="14:14" x14ac:dyDescent="0.3">
      <c r="N2100" s="13"/>
    </row>
    <row r="2101" spans="14:14" x14ac:dyDescent="0.3">
      <c r="N2101" s="13"/>
    </row>
    <row r="2102" spans="14:14" x14ac:dyDescent="0.3">
      <c r="N2102" s="13"/>
    </row>
    <row r="2103" spans="14:14" x14ac:dyDescent="0.3">
      <c r="N2103" s="13"/>
    </row>
    <row r="2104" spans="14:14" x14ac:dyDescent="0.3">
      <c r="N2104" s="13"/>
    </row>
    <row r="2105" spans="14:14" x14ac:dyDescent="0.3">
      <c r="N2105" s="13"/>
    </row>
    <row r="2106" spans="14:14" x14ac:dyDescent="0.3">
      <c r="N2106" s="13"/>
    </row>
    <row r="2107" spans="14:14" x14ac:dyDescent="0.3">
      <c r="N2107" s="13"/>
    </row>
    <row r="2108" spans="14:14" x14ac:dyDescent="0.3">
      <c r="N2108" s="13"/>
    </row>
    <row r="2109" spans="14:14" x14ac:dyDescent="0.3">
      <c r="N2109" s="13"/>
    </row>
    <row r="2110" spans="14:14" x14ac:dyDescent="0.3">
      <c r="N2110" s="13"/>
    </row>
    <row r="2111" spans="14:14" x14ac:dyDescent="0.3">
      <c r="N2111" s="13"/>
    </row>
    <row r="2112" spans="14:14" x14ac:dyDescent="0.3">
      <c r="N2112" s="13"/>
    </row>
    <row r="2113" spans="14:14" x14ac:dyDescent="0.3">
      <c r="N2113" s="13"/>
    </row>
    <row r="2114" spans="14:14" x14ac:dyDescent="0.3">
      <c r="N2114" s="13"/>
    </row>
    <row r="2115" spans="14:14" x14ac:dyDescent="0.3">
      <c r="N2115" s="13"/>
    </row>
    <row r="2116" spans="14:14" x14ac:dyDescent="0.3">
      <c r="N2116" s="13"/>
    </row>
    <row r="2117" spans="14:14" x14ac:dyDescent="0.3">
      <c r="N2117" s="13"/>
    </row>
    <row r="2118" spans="14:14" x14ac:dyDescent="0.3">
      <c r="N2118" s="13"/>
    </row>
    <row r="2119" spans="14:14" x14ac:dyDescent="0.3">
      <c r="N2119" s="13"/>
    </row>
    <row r="2120" spans="14:14" x14ac:dyDescent="0.3">
      <c r="N2120" s="13"/>
    </row>
    <row r="2121" spans="14:14" x14ac:dyDescent="0.3">
      <c r="N2121" s="13"/>
    </row>
    <row r="2122" spans="14:14" x14ac:dyDescent="0.3">
      <c r="N2122" s="13"/>
    </row>
    <row r="2123" spans="14:14" x14ac:dyDescent="0.3">
      <c r="N2123" s="13"/>
    </row>
    <row r="2124" spans="14:14" x14ac:dyDescent="0.3">
      <c r="N2124" s="13"/>
    </row>
    <row r="2125" spans="14:14" x14ac:dyDescent="0.3">
      <c r="N2125" s="13"/>
    </row>
    <row r="2126" spans="14:14" x14ac:dyDescent="0.3">
      <c r="N2126" s="13"/>
    </row>
    <row r="2127" spans="14:14" x14ac:dyDescent="0.3">
      <c r="N2127" s="13"/>
    </row>
    <row r="2128" spans="14:14" x14ac:dyDescent="0.3">
      <c r="N2128" s="13"/>
    </row>
    <row r="2129" spans="14:14" x14ac:dyDescent="0.3">
      <c r="N2129" s="13"/>
    </row>
    <row r="2130" spans="14:14" x14ac:dyDescent="0.3">
      <c r="N2130" s="13"/>
    </row>
    <row r="2131" spans="14:14" x14ac:dyDescent="0.3">
      <c r="N2131" s="13"/>
    </row>
    <row r="2132" spans="14:14" x14ac:dyDescent="0.3">
      <c r="N2132" s="13"/>
    </row>
    <row r="2133" spans="14:14" x14ac:dyDescent="0.3">
      <c r="N2133" s="13"/>
    </row>
    <row r="2134" spans="14:14" x14ac:dyDescent="0.3">
      <c r="N2134" s="13"/>
    </row>
    <row r="2135" spans="14:14" x14ac:dyDescent="0.3">
      <c r="N2135" s="13"/>
    </row>
    <row r="2136" spans="14:14" x14ac:dyDescent="0.3">
      <c r="N2136" s="13"/>
    </row>
    <row r="2137" spans="14:14" x14ac:dyDescent="0.3">
      <c r="N2137" s="13"/>
    </row>
    <row r="2138" spans="14:14" x14ac:dyDescent="0.3">
      <c r="N2138" s="13"/>
    </row>
    <row r="2139" spans="14:14" x14ac:dyDescent="0.3">
      <c r="N2139" s="13"/>
    </row>
    <row r="2140" spans="14:14" x14ac:dyDescent="0.3">
      <c r="N2140" s="13"/>
    </row>
    <row r="2141" spans="14:14" x14ac:dyDescent="0.3">
      <c r="N2141" s="13"/>
    </row>
    <row r="2142" spans="14:14" x14ac:dyDescent="0.3">
      <c r="N2142" s="13"/>
    </row>
    <row r="2143" spans="14:14" x14ac:dyDescent="0.3">
      <c r="N2143" s="13"/>
    </row>
    <row r="2144" spans="14:14" x14ac:dyDescent="0.3">
      <c r="N2144" s="13"/>
    </row>
    <row r="2145" spans="14:14" x14ac:dyDescent="0.3">
      <c r="N2145" s="13"/>
    </row>
    <row r="2146" spans="14:14" x14ac:dyDescent="0.3">
      <c r="N2146" s="13"/>
    </row>
    <row r="2147" spans="14:14" x14ac:dyDescent="0.3">
      <c r="N2147" s="13"/>
    </row>
    <row r="2148" spans="14:14" x14ac:dyDescent="0.3">
      <c r="N2148" s="13"/>
    </row>
    <row r="2149" spans="14:14" x14ac:dyDescent="0.3">
      <c r="N2149" s="13"/>
    </row>
    <row r="2150" spans="14:14" x14ac:dyDescent="0.3">
      <c r="N2150" s="13"/>
    </row>
    <row r="2151" spans="14:14" x14ac:dyDescent="0.3">
      <c r="N2151" s="13"/>
    </row>
    <row r="2152" spans="14:14" x14ac:dyDescent="0.3">
      <c r="N2152" s="13"/>
    </row>
    <row r="2153" spans="14:14" x14ac:dyDescent="0.3">
      <c r="N2153" s="13"/>
    </row>
    <row r="2154" spans="14:14" x14ac:dyDescent="0.3">
      <c r="N2154" s="13"/>
    </row>
    <row r="2155" spans="14:14" x14ac:dyDescent="0.3">
      <c r="N2155" s="13"/>
    </row>
    <row r="2156" spans="14:14" x14ac:dyDescent="0.3">
      <c r="N2156" s="13"/>
    </row>
    <row r="2157" spans="14:14" x14ac:dyDescent="0.3">
      <c r="N2157" s="13"/>
    </row>
    <row r="2158" spans="14:14" x14ac:dyDescent="0.3">
      <c r="N2158" s="13"/>
    </row>
    <row r="2159" spans="14:14" x14ac:dyDescent="0.3">
      <c r="N2159" s="13"/>
    </row>
    <row r="2160" spans="14:14" x14ac:dyDescent="0.3">
      <c r="N2160" s="13"/>
    </row>
    <row r="2161" spans="14:14" x14ac:dyDescent="0.3">
      <c r="N2161" s="13"/>
    </row>
    <row r="2162" spans="14:14" x14ac:dyDescent="0.3">
      <c r="N2162" s="13"/>
    </row>
    <row r="2163" spans="14:14" x14ac:dyDescent="0.3">
      <c r="N2163" s="13"/>
    </row>
    <row r="2164" spans="14:14" x14ac:dyDescent="0.3">
      <c r="N2164" s="13"/>
    </row>
    <row r="2165" spans="14:14" x14ac:dyDescent="0.3">
      <c r="N2165" s="13"/>
    </row>
    <row r="2166" spans="14:14" x14ac:dyDescent="0.3">
      <c r="N2166" s="13"/>
    </row>
    <row r="2167" spans="14:14" x14ac:dyDescent="0.3">
      <c r="N2167" s="13"/>
    </row>
    <row r="2168" spans="14:14" x14ac:dyDescent="0.3">
      <c r="N2168" s="13"/>
    </row>
    <row r="2169" spans="14:14" x14ac:dyDescent="0.3">
      <c r="N2169" s="13"/>
    </row>
    <row r="2170" spans="14:14" x14ac:dyDescent="0.3">
      <c r="N2170" s="13"/>
    </row>
    <row r="2171" spans="14:14" x14ac:dyDescent="0.3">
      <c r="N2171" s="13"/>
    </row>
    <row r="2172" spans="14:14" x14ac:dyDescent="0.3">
      <c r="N2172" s="13"/>
    </row>
    <row r="2173" spans="14:14" x14ac:dyDescent="0.3">
      <c r="N2173" s="13"/>
    </row>
    <row r="2174" spans="14:14" x14ac:dyDescent="0.3">
      <c r="N2174" s="13"/>
    </row>
    <row r="2175" spans="14:14" x14ac:dyDescent="0.3">
      <c r="N2175" s="13"/>
    </row>
    <row r="2176" spans="14:14" x14ac:dyDescent="0.3">
      <c r="N2176" s="13"/>
    </row>
    <row r="2177" spans="14:14" x14ac:dyDescent="0.3">
      <c r="N2177" s="13"/>
    </row>
    <row r="2178" spans="14:14" x14ac:dyDescent="0.3">
      <c r="N2178" s="13"/>
    </row>
    <row r="2179" spans="14:14" x14ac:dyDescent="0.3">
      <c r="N2179" s="13"/>
    </row>
    <row r="2180" spans="14:14" x14ac:dyDescent="0.3">
      <c r="N2180" s="13"/>
    </row>
    <row r="2181" spans="14:14" x14ac:dyDescent="0.3">
      <c r="N2181" s="13"/>
    </row>
    <row r="2182" spans="14:14" x14ac:dyDescent="0.3">
      <c r="N2182" s="13"/>
    </row>
    <row r="2183" spans="14:14" x14ac:dyDescent="0.3">
      <c r="N2183" s="13"/>
    </row>
    <row r="2184" spans="14:14" x14ac:dyDescent="0.3">
      <c r="N2184" s="13"/>
    </row>
    <row r="2185" spans="14:14" x14ac:dyDescent="0.3">
      <c r="N2185" s="13"/>
    </row>
    <row r="2186" spans="14:14" x14ac:dyDescent="0.3">
      <c r="N2186" s="13"/>
    </row>
    <row r="2187" spans="14:14" x14ac:dyDescent="0.3">
      <c r="N2187" s="13"/>
    </row>
    <row r="2188" spans="14:14" x14ac:dyDescent="0.3">
      <c r="N2188" s="13"/>
    </row>
    <row r="2189" spans="14:14" x14ac:dyDescent="0.3">
      <c r="N2189" s="13"/>
    </row>
    <row r="2190" spans="14:14" x14ac:dyDescent="0.3">
      <c r="N2190" s="13"/>
    </row>
    <row r="2191" spans="14:14" x14ac:dyDescent="0.3">
      <c r="N2191" s="13"/>
    </row>
    <row r="2192" spans="14:14" x14ac:dyDescent="0.3">
      <c r="N2192" s="13"/>
    </row>
    <row r="2193" spans="14:14" x14ac:dyDescent="0.3">
      <c r="N2193" s="13"/>
    </row>
    <row r="2194" spans="14:14" x14ac:dyDescent="0.3">
      <c r="N2194" s="13"/>
    </row>
    <row r="2195" spans="14:14" x14ac:dyDescent="0.3">
      <c r="N2195" s="13"/>
    </row>
    <row r="2196" spans="14:14" x14ac:dyDescent="0.3">
      <c r="N2196" s="13"/>
    </row>
    <row r="2197" spans="14:14" x14ac:dyDescent="0.3">
      <c r="N2197" s="13"/>
    </row>
    <row r="2198" spans="14:14" x14ac:dyDescent="0.3">
      <c r="N2198" s="13"/>
    </row>
    <row r="2199" spans="14:14" x14ac:dyDescent="0.3">
      <c r="N2199" s="13"/>
    </row>
    <row r="2200" spans="14:14" x14ac:dyDescent="0.3">
      <c r="N2200" s="13"/>
    </row>
    <row r="2201" spans="14:14" x14ac:dyDescent="0.3">
      <c r="N2201" s="13"/>
    </row>
    <row r="2202" spans="14:14" x14ac:dyDescent="0.3">
      <c r="N2202" s="13"/>
    </row>
    <row r="2203" spans="14:14" x14ac:dyDescent="0.3">
      <c r="N2203" s="13"/>
    </row>
    <row r="2204" spans="14:14" x14ac:dyDescent="0.3">
      <c r="N2204" s="13"/>
    </row>
    <row r="2205" spans="14:14" x14ac:dyDescent="0.3">
      <c r="N2205" s="13"/>
    </row>
    <row r="2206" spans="14:14" x14ac:dyDescent="0.3">
      <c r="N2206" s="13"/>
    </row>
    <row r="2207" spans="14:14" x14ac:dyDescent="0.3">
      <c r="N2207" s="13"/>
    </row>
    <row r="2208" spans="14:14" x14ac:dyDescent="0.3">
      <c r="N2208" s="13"/>
    </row>
    <row r="2209" spans="14:14" x14ac:dyDescent="0.3">
      <c r="N2209" s="13"/>
    </row>
    <row r="2210" spans="14:14" x14ac:dyDescent="0.3">
      <c r="N2210" s="13"/>
    </row>
    <row r="2211" spans="14:14" x14ac:dyDescent="0.3">
      <c r="N2211" s="13"/>
    </row>
    <row r="2212" spans="14:14" x14ac:dyDescent="0.3">
      <c r="N2212" s="13"/>
    </row>
    <row r="2213" spans="14:14" x14ac:dyDescent="0.3">
      <c r="N2213" s="13"/>
    </row>
    <row r="2214" spans="14:14" x14ac:dyDescent="0.3">
      <c r="N2214" s="13"/>
    </row>
    <row r="2215" spans="14:14" x14ac:dyDescent="0.3">
      <c r="N2215" s="13"/>
    </row>
    <row r="2216" spans="14:14" x14ac:dyDescent="0.3">
      <c r="N2216" s="13"/>
    </row>
    <row r="2217" spans="14:14" x14ac:dyDescent="0.3">
      <c r="N2217" s="13"/>
    </row>
    <row r="2218" spans="14:14" x14ac:dyDescent="0.3">
      <c r="N2218" s="13"/>
    </row>
    <row r="2219" spans="14:14" x14ac:dyDescent="0.3">
      <c r="N2219" s="13"/>
    </row>
    <row r="2220" spans="14:14" x14ac:dyDescent="0.3">
      <c r="N2220" s="13"/>
    </row>
    <row r="2221" spans="14:14" x14ac:dyDescent="0.3">
      <c r="N2221" s="13"/>
    </row>
    <row r="2222" spans="14:14" x14ac:dyDescent="0.3">
      <c r="N2222" s="13"/>
    </row>
    <row r="2223" spans="14:14" x14ac:dyDescent="0.3">
      <c r="N2223" s="13"/>
    </row>
    <row r="2224" spans="14:14" x14ac:dyDescent="0.3">
      <c r="N2224" s="13"/>
    </row>
    <row r="2225" spans="14:14" x14ac:dyDescent="0.3">
      <c r="N2225" s="13"/>
    </row>
    <row r="2226" spans="14:14" x14ac:dyDescent="0.3">
      <c r="N2226" s="13"/>
    </row>
    <row r="2227" spans="14:14" x14ac:dyDescent="0.3">
      <c r="N2227" s="13"/>
    </row>
    <row r="2228" spans="14:14" x14ac:dyDescent="0.3">
      <c r="N2228" s="13"/>
    </row>
    <row r="2229" spans="14:14" x14ac:dyDescent="0.3">
      <c r="N2229" s="13"/>
    </row>
    <row r="2230" spans="14:14" x14ac:dyDescent="0.3">
      <c r="N2230" s="13"/>
    </row>
    <row r="2231" spans="14:14" x14ac:dyDescent="0.3">
      <c r="N2231" s="13"/>
    </row>
    <row r="2232" spans="14:14" x14ac:dyDescent="0.3">
      <c r="N2232" s="13"/>
    </row>
    <row r="2233" spans="14:14" x14ac:dyDescent="0.3">
      <c r="N2233" s="13"/>
    </row>
    <row r="2234" spans="14:14" x14ac:dyDescent="0.3">
      <c r="N2234" s="13"/>
    </row>
    <row r="2235" spans="14:14" x14ac:dyDescent="0.3">
      <c r="N2235" s="13"/>
    </row>
    <row r="2236" spans="14:14" x14ac:dyDescent="0.3">
      <c r="N2236" s="13"/>
    </row>
    <row r="2237" spans="14:14" x14ac:dyDescent="0.3">
      <c r="N2237" s="13"/>
    </row>
    <row r="2238" spans="14:14" x14ac:dyDescent="0.3">
      <c r="N2238" s="13"/>
    </row>
    <row r="2239" spans="14:14" x14ac:dyDescent="0.3">
      <c r="N2239" s="13"/>
    </row>
    <row r="2240" spans="14:14" x14ac:dyDescent="0.3">
      <c r="N2240" s="13"/>
    </row>
    <row r="2241" spans="14:14" x14ac:dyDescent="0.3">
      <c r="N2241" s="13"/>
    </row>
    <row r="2242" spans="14:14" x14ac:dyDescent="0.3">
      <c r="N2242" s="13"/>
    </row>
    <row r="2243" spans="14:14" x14ac:dyDescent="0.3">
      <c r="N2243" s="13"/>
    </row>
    <row r="2244" spans="14:14" x14ac:dyDescent="0.3">
      <c r="N2244" s="13"/>
    </row>
    <row r="2245" spans="14:14" x14ac:dyDescent="0.3">
      <c r="N2245" s="13"/>
    </row>
    <row r="2246" spans="14:14" x14ac:dyDescent="0.3">
      <c r="N2246" s="13"/>
    </row>
    <row r="2247" spans="14:14" x14ac:dyDescent="0.3">
      <c r="N2247" s="13"/>
    </row>
    <row r="2248" spans="14:14" x14ac:dyDescent="0.3">
      <c r="N2248" s="13"/>
    </row>
    <row r="2249" spans="14:14" x14ac:dyDescent="0.3">
      <c r="N2249" s="13"/>
    </row>
    <row r="2250" spans="14:14" x14ac:dyDescent="0.3">
      <c r="N2250" s="13"/>
    </row>
    <row r="2251" spans="14:14" x14ac:dyDescent="0.3">
      <c r="N2251" s="13"/>
    </row>
    <row r="2252" spans="14:14" x14ac:dyDescent="0.3">
      <c r="N2252" s="13"/>
    </row>
    <row r="2253" spans="14:14" x14ac:dyDescent="0.3">
      <c r="N2253" s="13"/>
    </row>
    <row r="2254" spans="14:14" x14ac:dyDescent="0.3">
      <c r="N2254" s="13"/>
    </row>
    <row r="2255" spans="14:14" x14ac:dyDescent="0.3">
      <c r="N2255" s="13"/>
    </row>
    <row r="2256" spans="14:14" x14ac:dyDescent="0.3">
      <c r="N2256" s="13"/>
    </row>
    <row r="2257" spans="14:14" x14ac:dyDescent="0.3">
      <c r="N2257" s="13"/>
    </row>
    <row r="2258" spans="14:14" x14ac:dyDescent="0.3">
      <c r="N2258" s="13"/>
    </row>
    <row r="2259" spans="14:14" x14ac:dyDescent="0.3">
      <c r="N2259" s="13"/>
    </row>
    <row r="2260" spans="14:14" x14ac:dyDescent="0.3">
      <c r="N2260" s="13"/>
    </row>
    <row r="2261" spans="14:14" x14ac:dyDescent="0.3">
      <c r="N2261" s="13"/>
    </row>
    <row r="2262" spans="14:14" x14ac:dyDescent="0.3">
      <c r="N2262" s="13"/>
    </row>
    <row r="2263" spans="14:14" x14ac:dyDescent="0.3">
      <c r="N2263" s="13"/>
    </row>
    <row r="2264" spans="14:14" x14ac:dyDescent="0.3">
      <c r="N2264" s="13"/>
    </row>
    <row r="2265" spans="14:14" x14ac:dyDescent="0.3">
      <c r="N2265" s="13"/>
    </row>
    <row r="2266" spans="14:14" x14ac:dyDescent="0.3">
      <c r="N2266" s="13"/>
    </row>
    <row r="2267" spans="14:14" x14ac:dyDescent="0.3">
      <c r="N2267" s="13"/>
    </row>
    <row r="2268" spans="14:14" x14ac:dyDescent="0.3">
      <c r="N2268" s="13"/>
    </row>
    <row r="2269" spans="14:14" x14ac:dyDescent="0.3">
      <c r="N2269" s="13"/>
    </row>
    <row r="2270" spans="14:14" x14ac:dyDescent="0.3">
      <c r="N2270" s="13"/>
    </row>
    <row r="2271" spans="14:14" x14ac:dyDescent="0.3">
      <c r="N2271" s="13"/>
    </row>
    <row r="2272" spans="14:14" x14ac:dyDescent="0.3">
      <c r="N2272" s="13"/>
    </row>
    <row r="2273" spans="14:14" x14ac:dyDescent="0.3">
      <c r="N2273" s="13"/>
    </row>
    <row r="2274" spans="14:14" x14ac:dyDescent="0.3">
      <c r="N2274" s="13"/>
    </row>
    <row r="2275" spans="14:14" x14ac:dyDescent="0.3">
      <c r="N2275" s="13"/>
    </row>
    <row r="2276" spans="14:14" x14ac:dyDescent="0.3">
      <c r="N2276" s="13"/>
    </row>
    <row r="2277" spans="14:14" x14ac:dyDescent="0.3">
      <c r="N2277" s="13"/>
    </row>
    <row r="2278" spans="14:14" x14ac:dyDescent="0.3">
      <c r="N2278" s="13"/>
    </row>
    <row r="2279" spans="14:14" x14ac:dyDescent="0.3">
      <c r="N2279" s="13"/>
    </row>
    <row r="2280" spans="14:14" x14ac:dyDescent="0.3">
      <c r="N2280" s="13"/>
    </row>
    <row r="2281" spans="14:14" x14ac:dyDescent="0.3">
      <c r="N2281" s="13"/>
    </row>
    <row r="2282" spans="14:14" x14ac:dyDescent="0.3">
      <c r="N2282" s="13"/>
    </row>
    <row r="2283" spans="14:14" x14ac:dyDescent="0.3">
      <c r="N2283" s="13"/>
    </row>
    <row r="2284" spans="14:14" x14ac:dyDescent="0.3">
      <c r="N2284" s="13"/>
    </row>
    <row r="2285" spans="14:14" x14ac:dyDescent="0.3">
      <c r="N2285" s="13"/>
    </row>
    <row r="2286" spans="14:14" x14ac:dyDescent="0.3">
      <c r="N2286" s="13"/>
    </row>
    <row r="2287" spans="14:14" x14ac:dyDescent="0.3">
      <c r="N2287" s="13"/>
    </row>
    <row r="2288" spans="14:14" x14ac:dyDescent="0.3">
      <c r="N2288" s="13"/>
    </row>
    <row r="2289" spans="14:14" x14ac:dyDescent="0.3">
      <c r="N2289" s="13"/>
    </row>
    <row r="2290" spans="14:14" x14ac:dyDescent="0.3">
      <c r="N2290" s="13"/>
    </row>
    <row r="2291" spans="14:14" x14ac:dyDescent="0.3">
      <c r="N2291" s="13"/>
    </row>
    <row r="2292" spans="14:14" x14ac:dyDescent="0.3">
      <c r="N2292" s="13"/>
    </row>
    <row r="2293" spans="14:14" x14ac:dyDescent="0.3">
      <c r="N2293" s="13"/>
    </row>
    <row r="2294" spans="14:14" x14ac:dyDescent="0.3">
      <c r="N2294" s="13"/>
    </row>
    <row r="2295" spans="14:14" x14ac:dyDescent="0.3">
      <c r="N2295" s="13"/>
    </row>
  </sheetData>
  <sheetProtection selectLockedCells="1"/>
  <pageMargins left="0.78740157499999996" right="0.78740157499999996" top="1.24" bottom="0.984251969" header="0.74" footer="0.4921259845"/>
  <pageSetup paperSize="9" scale="62" orientation="landscape" horizontalDpi="300" verticalDpi="300" r:id="rId1"/>
  <headerFooter alignWithMargins="0">
    <oddHeader>&amp;F</oddHeader>
    <oddFooter>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9"/>
    <pageSetUpPr fitToPage="1"/>
  </sheetPr>
  <dimension ref="A1:N2295"/>
  <sheetViews>
    <sheetView zoomScaleSheetLayoutView="100" workbookViewId="0">
      <selection activeCell="B5" sqref="B5"/>
    </sheetView>
  </sheetViews>
  <sheetFormatPr defaultColWidth="11.44140625" defaultRowHeight="13.2" x14ac:dyDescent="0.3"/>
  <cols>
    <col min="1" max="1" width="42.33203125" style="13" customWidth="1"/>
    <col min="2" max="2" width="14.44140625" style="13" bestFit="1" customWidth="1"/>
    <col min="3" max="3" width="12.88671875" style="13" customWidth="1"/>
    <col min="4" max="4" width="12.6640625" style="13" customWidth="1"/>
    <col min="5" max="5" width="12.44140625" style="13" customWidth="1"/>
    <col min="6" max="7" width="12.5546875" style="13" customWidth="1"/>
    <col min="8" max="8" width="12.88671875" style="13" customWidth="1"/>
    <col min="9" max="9" width="12.5546875" style="13" customWidth="1"/>
    <col min="10" max="10" width="13" style="13" customWidth="1"/>
    <col min="11" max="11" width="12.6640625" style="13" customWidth="1"/>
    <col min="12" max="12" width="12.44140625" style="13" customWidth="1"/>
    <col min="13" max="13" width="12.5546875" style="13" customWidth="1"/>
    <col min="14" max="14" width="13.88671875" style="14" customWidth="1"/>
    <col min="15" max="15" width="13.5546875" style="13" bestFit="1" customWidth="1"/>
    <col min="16" max="16384" width="11.44140625" style="13"/>
  </cols>
  <sheetData>
    <row r="1" spans="1:14" ht="13.8" thickBot="1" x14ac:dyDescent="0.35">
      <c r="A1" s="25" t="s">
        <v>215</v>
      </c>
      <c r="B1" s="422" t="s">
        <v>358</v>
      </c>
      <c r="C1" s="422" t="s">
        <v>359</v>
      </c>
      <c r="D1" s="422" t="s">
        <v>360</v>
      </c>
      <c r="E1" s="422" t="s">
        <v>361</v>
      </c>
      <c r="F1" s="422" t="s">
        <v>362</v>
      </c>
      <c r="G1" s="422" t="s">
        <v>363</v>
      </c>
      <c r="H1" s="422" t="s">
        <v>364</v>
      </c>
      <c r="I1" s="422" t="s">
        <v>365</v>
      </c>
      <c r="J1" s="422" t="s">
        <v>366</v>
      </c>
      <c r="K1" s="422" t="s">
        <v>367</v>
      </c>
      <c r="L1" s="422" t="s">
        <v>368</v>
      </c>
      <c r="M1" s="422" t="s">
        <v>369</v>
      </c>
      <c r="N1" s="422" t="s">
        <v>313</v>
      </c>
    </row>
    <row r="2" spans="1:14" ht="13.8" thickBot="1" x14ac:dyDescent="0.35">
      <c r="A2" s="428" t="s">
        <v>314</v>
      </c>
      <c r="B2" s="416">
        <f>'Trésorerie AN 2'!M32</f>
        <v>9587.4473795225131</v>
      </c>
      <c r="C2" s="416">
        <f>B32</f>
        <v>35493.992208189178</v>
      </c>
      <c r="D2" s="416">
        <f t="shared" ref="D2:M2" si="0">C32</f>
        <v>38410.537036855843</v>
      </c>
      <c r="E2" s="416">
        <f t="shared" si="0"/>
        <v>30660.77551552251</v>
      </c>
      <c r="F2" s="416">
        <f t="shared" si="0"/>
        <v>27527.320344189175</v>
      </c>
      <c r="G2" s="416">
        <f t="shared" si="0"/>
        <v>30443.86517285584</v>
      </c>
      <c r="H2" s="416">
        <f t="shared" si="0"/>
        <v>27734.103651522506</v>
      </c>
      <c r="I2" s="416">
        <f t="shared" si="0"/>
        <v>24600.648480189171</v>
      </c>
      <c r="J2" s="416">
        <f t="shared" si="0"/>
        <v>21467.193308855836</v>
      </c>
      <c r="K2" s="416">
        <f t="shared" si="0"/>
        <v>19807.431787522502</v>
      </c>
      <c r="L2" s="416">
        <f t="shared" si="0"/>
        <v>22723.976616189168</v>
      </c>
      <c r="M2" s="416">
        <f t="shared" si="0"/>
        <v>25640.521444855833</v>
      </c>
      <c r="N2" s="417">
        <f>SUM(B2:M2)</f>
        <v>314097.8129462701</v>
      </c>
    </row>
    <row r="3" spans="1:14" x14ac:dyDescent="0.3">
      <c r="A3" s="418" t="s">
        <v>315</v>
      </c>
      <c r="B3" s="420"/>
      <c r="C3" s="420"/>
      <c r="D3" s="420"/>
      <c r="E3" s="420"/>
      <c r="F3" s="421"/>
      <c r="G3" s="421"/>
      <c r="H3" s="421"/>
      <c r="I3" s="421"/>
      <c r="J3" s="421"/>
      <c r="K3" s="421"/>
      <c r="L3" s="421"/>
      <c r="M3" s="421"/>
      <c r="N3" s="421">
        <f t="shared" ref="N3:N31" si="1">SUM(B3:M3)</f>
        <v>0</v>
      </c>
    </row>
    <row r="4" spans="1:14" x14ac:dyDescent="0.3">
      <c r="A4" s="18" t="s">
        <v>357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9">
        <f t="shared" si="1"/>
        <v>0</v>
      </c>
    </row>
    <row r="5" spans="1:14" x14ac:dyDescent="0.3">
      <c r="A5" s="18" t="s">
        <v>317</v>
      </c>
      <c r="B5" s="425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9">
        <f t="shared" si="1"/>
        <v>0</v>
      </c>
    </row>
    <row r="6" spans="1:14" x14ac:dyDescent="0.3">
      <c r="A6" s="18" t="s">
        <v>318</v>
      </c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30">
        <f t="shared" si="1"/>
        <v>0</v>
      </c>
    </row>
    <row r="7" spans="1:14" x14ac:dyDescent="0.3">
      <c r="A7" s="18" t="s">
        <v>319</v>
      </c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30">
        <f t="shared" si="1"/>
        <v>0</v>
      </c>
    </row>
    <row r="8" spans="1:14" x14ac:dyDescent="0.3">
      <c r="A8" s="18" t="s">
        <v>320</v>
      </c>
      <c r="B8" s="162">
        <f>Ventes!I55</f>
        <v>37752</v>
      </c>
      <c r="C8" s="162">
        <f>Ventes!J55</f>
        <v>14762</v>
      </c>
      <c r="D8" s="162">
        <f>Ventes!K55</f>
        <v>14762</v>
      </c>
      <c r="E8" s="162">
        <f>Ventes!L55</f>
        <v>8712</v>
      </c>
      <c r="F8" s="162">
        <f>Ventes!M55</f>
        <v>14762</v>
      </c>
      <c r="G8" s="162">
        <f>Ventes!N55</f>
        <v>14762</v>
      </c>
      <c r="H8" s="162">
        <f>Ventes!O55</f>
        <v>8712</v>
      </c>
      <c r="I8" s="162">
        <f>Ventes!P55</f>
        <v>8712</v>
      </c>
      <c r="J8" s="162">
        <f>Ventes!Q55</f>
        <v>14762</v>
      </c>
      <c r="K8" s="162">
        <f>Ventes!R55</f>
        <v>14762</v>
      </c>
      <c r="L8" s="162">
        <f>Ventes!S55</f>
        <v>14762</v>
      </c>
      <c r="M8" s="162">
        <f>Ventes!T55</f>
        <v>8712</v>
      </c>
      <c r="N8" s="162">
        <f t="shared" si="1"/>
        <v>175934</v>
      </c>
    </row>
    <row r="9" spans="1:14" ht="13.8" thickBot="1" x14ac:dyDescent="0.35">
      <c r="A9" s="18" t="s">
        <v>321</v>
      </c>
      <c r="B9" s="162">
        <v>0</v>
      </c>
      <c r="C9" s="162">
        <v>0</v>
      </c>
      <c r="D9" s="162">
        <f>IF('TVA AN 3'!B11&lt;0,-'TVA AN 3'!B11,0)</f>
        <v>0</v>
      </c>
      <c r="E9" s="162">
        <v>0</v>
      </c>
      <c r="F9" s="162">
        <v>0</v>
      </c>
      <c r="G9" s="162">
        <f>IF('TVA AN 3'!C11&lt;0,-'TVA AN 3'!C11,0)</f>
        <v>0</v>
      </c>
      <c r="H9" s="162">
        <v>0</v>
      </c>
      <c r="I9" s="162">
        <v>0</v>
      </c>
      <c r="J9" s="162">
        <f>IF('TVA AN 3'!D11&lt;0,-'TVA AN 3'!D11,0)</f>
        <v>0</v>
      </c>
      <c r="K9" s="162">
        <v>0</v>
      </c>
      <c r="L9" s="162">
        <v>0</v>
      </c>
      <c r="M9" s="162">
        <f>IF('TVA AN 3'!E11&lt;0,-'TVA AN 3'!E11,0)</f>
        <v>0</v>
      </c>
      <c r="N9" s="162">
        <f t="shared" si="1"/>
        <v>0</v>
      </c>
    </row>
    <row r="10" spans="1:14" ht="13.8" thickBot="1" x14ac:dyDescent="0.35">
      <c r="A10" s="415" t="s">
        <v>322</v>
      </c>
      <c r="B10" s="416">
        <f t="shared" ref="B10:M10" si="2">SUM(B4:B9)</f>
        <v>37752</v>
      </c>
      <c r="C10" s="416">
        <f t="shared" si="2"/>
        <v>14762</v>
      </c>
      <c r="D10" s="416">
        <f t="shared" si="2"/>
        <v>14762</v>
      </c>
      <c r="E10" s="416">
        <f t="shared" si="2"/>
        <v>8712</v>
      </c>
      <c r="F10" s="416">
        <f t="shared" si="2"/>
        <v>14762</v>
      </c>
      <c r="G10" s="416">
        <f t="shared" si="2"/>
        <v>14762</v>
      </c>
      <c r="H10" s="416">
        <f t="shared" si="2"/>
        <v>8712</v>
      </c>
      <c r="I10" s="416">
        <f t="shared" si="2"/>
        <v>8712</v>
      </c>
      <c r="J10" s="416">
        <f t="shared" si="2"/>
        <v>14762</v>
      </c>
      <c r="K10" s="416">
        <f t="shared" si="2"/>
        <v>14762</v>
      </c>
      <c r="L10" s="416">
        <f t="shared" si="2"/>
        <v>14762</v>
      </c>
      <c r="M10" s="417">
        <f t="shared" si="2"/>
        <v>8712</v>
      </c>
      <c r="N10" s="417">
        <f t="shared" si="1"/>
        <v>175934</v>
      </c>
    </row>
    <row r="11" spans="1:14" x14ac:dyDescent="0.3">
      <c r="A11" s="18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>
        <f t="shared" si="1"/>
        <v>0</v>
      </c>
    </row>
    <row r="12" spans="1:14" x14ac:dyDescent="0.3">
      <c r="A12" s="418" t="s">
        <v>323</v>
      </c>
      <c r="B12" s="420"/>
      <c r="C12" s="420"/>
      <c r="D12" s="420"/>
      <c r="E12" s="420"/>
      <c r="F12" s="421"/>
      <c r="G12" s="421"/>
      <c r="H12" s="421"/>
      <c r="I12" s="421"/>
      <c r="J12" s="421"/>
      <c r="K12" s="421"/>
      <c r="L12" s="421"/>
      <c r="M12" s="421"/>
      <c r="N12" s="421">
        <f t="shared" si="1"/>
        <v>0</v>
      </c>
    </row>
    <row r="13" spans="1:14" x14ac:dyDescent="0.3">
      <c r="A13" s="18" t="s">
        <v>324</v>
      </c>
      <c r="B13" s="162">
        <f>Ventes!I56</f>
        <v>0</v>
      </c>
      <c r="C13" s="162">
        <f>Ventes!J56</f>
        <v>0</v>
      </c>
      <c r="D13" s="162">
        <f>Ventes!K56</f>
        <v>0</v>
      </c>
      <c r="E13" s="162">
        <f>Ventes!L56</f>
        <v>0</v>
      </c>
      <c r="F13" s="162">
        <f>Ventes!M56</f>
        <v>0</v>
      </c>
      <c r="G13" s="162">
        <f>Ventes!N56</f>
        <v>0</v>
      </c>
      <c r="H13" s="162">
        <f>Ventes!O56</f>
        <v>0</v>
      </c>
      <c r="I13" s="162">
        <f>Ventes!P56</f>
        <v>0</v>
      </c>
      <c r="J13" s="162">
        <f>Ventes!Q56</f>
        <v>0</v>
      </c>
      <c r="K13" s="162">
        <f>Ventes!R56</f>
        <v>0</v>
      </c>
      <c r="L13" s="162">
        <f>Ventes!S56</f>
        <v>0</v>
      </c>
      <c r="M13" s="162">
        <f>Ventes!T56</f>
        <v>0</v>
      </c>
      <c r="N13" s="162">
        <f t="shared" si="1"/>
        <v>0</v>
      </c>
    </row>
    <row r="14" spans="1:14" x14ac:dyDescent="0.3">
      <c r="A14" s="18" t="s">
        <v>326</v>
      </c>
      <c r="B14" s="162">
        <f>((Résultat!$D$22+Résultat!$D$26+Résultat!$D$28)/12)*1.21+Résultat!$D$21/12+Résultat!$D$23/12+Résultat!$D$24/12+((Résultat!$D$25/12)*1.06)</f>
        <v>1432.3628000000001</v>
      </c>
      <c r="C14" s="162">
        <f>((Résultat!$D$22+Résultat!$D$26+Résultat!$D$28)/12)*1.21+Résultat!$D$21/12+Résultat!$D$23/12+Résultat!$D$24/12+((Résultat!$D$25/12)*1.06)</f>
        <v>1432.3628000000001</v>
      </c>
      <c r="D14" s="162">
        <f>((Résultat!$D$22+Résultat!$D$26+Résultat!$D$28)/12)*1.21+Résultat!$D$21/12+Résultat!$D$23/12+Résultat!$D$24/12+((Résultat!$D$25/12)*1.06)</f>
        <v>1432.3628000000001</v>
      </c>
      <c r="E14" s="162">
        <f>((Résultat!$D$22+Résultat!$D$26+Résultat!$D$28)/12)*1.21+Résultat!$D$21/12+Résultat!$D$23/12+Résultat!$D$24/12+((Résultat!$D$25/12)*1.06)</f>
        <v>1432.3628000000001</v>
      </c>
      <c r="F14" s="162">
        <f>((Résultat!$D$22+Résultat!$D$26+Résultat!$D$28)/12)*1.21+Résultat!$D$21/12+Résultat!$D$23/12+Résultat!$D$24/12+((Résultat!$D$25/12)*1.06)</f>
        <v>1432.3628000000001</v>
      </c>
      <c r="G14" s="162">
        <f>((Résultat!$D$22+Résultat!$D$26+Résultat!$D$28)/12)*1.21+Résultat!$D$21/12+Résultat!$D$23/12+Résultat!$D$24/12+((Résultat!$D$25/12)*1.06)</f>
        <v>1432.3628000000001</v>
      </c>
      <c r="H14" s="162">
        <f>((Résultat!$D$22+Résultat!$D$26+Résultat!$D$28)/12)*1.21+Résultat!$D$21/12+Résultat!$D$23/12+Résultat!$D$24/12+((Résultat!$D$25/12)*1.06)</f>
        <v>1432.3628000000001</v>
      </c>
      <c r="I14" s="162">
        <f>((Résultat!$D$22+Résultat!$D$26+Résultat!$D$28)/12)*1.21+Résultat!$D$21/12+Résultat!$D$23/12+Résultat!$D$24/12+((Résultat!$D$25/12)*1.06)</f>
        <v>1432.3628000000001</v>
      </c>
      <c r="J14" s="162">
        <f>((Résultat!$D$22+Résultat!$D$26+Résultat!$D$28)/12)*1.21+Résultat!$D$21/12+Résultat!$D$23/12+Résultat!$D$24/12+((Résultat!$D$25/12)*1.06)</f>
        <v>1432.3628000000001</v>
      </c>
      <c r="K14" s="162">
        <f>((Résultat!$D$22+Résultat!$D$26+Résultat!$D$28)/12)*1.21+Résultat!$D$21/12+Résultat!$D$23/12+Résultat!$D$24/12+((Résultat!$D$25/12)*1.06)</f>
        <v>1432.3628000000001</v>
      </c>
      <c r="L14" s="162">
        <f>((Résultat!$D$22+Résultat!$D$26+Résultat!$D$28)/12)*1.21+Résultat!$D$21/12+Résultat!$D$23/12+Résultat!$D$24/12+((Résultat!$D$25/12)*1.06)</f>
        <v>1432.3628000000001</v>
      </c>
      <c r="M14" s="162">
        <f>((Résultat!$D$22+Résultat!$D$26+Résultat!$D$28)/12)*1.21+Résultat!$D$21/12+Résultat!$D$23/12+Résultat!$D$24/12+((Résultat!$D$25/12)*1.06)</f>
        <v>1432.3628000000001</v>
      </c>
      <c r="N14" s="162">
        <f t="shared" si="1"/>
        <v>17188.353600000006</v>
      </c>
    </row>
    <row r="15" spans="1:14" x14ac:dyDescent="0.3">
      <c r="A15" s="18" t="s">
        <v>327</v>
      </c>
      <c r="B15" s="162">
        <f>(Résultat!$D$33/12)*1.21</f>
        <v>654.65033333333326</v>
      </c>
      <c r="C15" s="162">
        <f>(Résultat!$D$33/12)*1.21</f>
        <v>654.65033333333326</v>
      </c>
      <c r="D15" s="162">
        <f>(Résultat!$D$33/12)*1.21</f>
        <v>654.65033333333326</v>
      </c>
      <c r="E15" s="162">
        <f>(Résultat!$D$33/12)*1.21</f>
        <v>654.65033333333326</v>
      </c>
      <c r="F15" s="162">
        <f>(Résultat!$D$33/12)*1.21</f>
        <v>654.65033333333326</v>
      </c>
      <c r="G15" s="162">
        <f>(Résultat!$D$33/12)*1.21</f>
        <v>654.65033333333326</v>
      </c>
      <c r="H15" s="162">
        <f>(Résultat!$D$33/12)*1.21</f>
        <v>654.65033333333326</v>
      </c>
      <c r="I15" s="162">
        <f>(Résultat!$D$33/12)*1.21</f>
        <v>654.65033333333326</v>
      </c>
      <c r="J15" s="162">
        <f>(Résultat!$D$33/12)*1.21</f>
        <v>654.65033333333326</v>
      </c>
      <c r="K15" s="162">
        <f>(Résultat!$D$33/12)*1.21</f>
        <v>654.65033333333326</v>
      </c>
      <c r="L15" s="162">
        <f>(Résultat!$D$33/12)*1.21</f>
        <v>654.65033333333326</v>
      </c>
      <c r="M15" s="162">
        <f>(Résultat!$D$33/12)*1.21</f>
        <v>654.65033333333326</v>
      </c>
      <c r="N15" s="162">
        <f t="shared" si="1"/>
        <v>7855.8039999999974</v>
      </c>
    </row>
    <row r="16" spans="1:14" x14ac:dyDescent="0.3">
      <c r="A16" s="18" t="s">
        <v>328</v>
      </c>
      <c r="B16" s="162">
        <f>(Résultat!$D$38/12)*1.21</f>
        <v>372.41985</v>
      </c>
      <c r="C16" s="162">
        <f>(Résultat!$D$38/12)*1.21</f>
        <v>372.41985</v>
      </c>
      <c r="D16" s="162">
        <f>(Résultat!$D$38/12)*1.21</f>
        <v>372.41985</v>
      </c>
      <c r="E16" s="162">
        <f>(Résultat!$D$38/12)*1.21</f>
        <v>372.41985</v>
      </c>
      <c r="F16" s="162">
        <f>(Résultat!$D$38/12)*1.21</f>
        <v>372.41985</v>
      </c>
      <c r="G16" s="162">
        <f>(Résultat!$D$38/12)*1.21</f>
        <v>372.41985</v>
      </c>
      <c r="H16" s="162">
        <f>(Résultat!$D$38/12)*1.21</f>
        <v>372.41985</v>
      </c>
      <c r="I16" s="162">
        <f>(Résultat!$D$38/12)*1.21</f>
        <v>372.41985</v>
      </c>
      <c r="J16" s="162">
        <f>(Résultat!$D$38/12)*1.21</f>
        <v>372.41985</v>
      </c>
      <c r="K16" s="162">
        <f>(Résultat!$D$38/12)*1.21</f>
        <v>372.41985</v>
      </c>
      <c r="L16" s="162">
        <f>(Résultat!$D$38/12)*1.21</f>
        <v>372.41985</v>
      </c>
      <c r="M16" s="162">
        <f>(Résultat!$D$38/12)*1.21</f>
        <v>372.41985</v>
      </c>
      <c r="N16" s="162">
        <f t="shared" si="1"/>
        <v>4469.0382000000009</v>
      </c>
    </row>
    <row r="17" spans="1:14" x14ac:dyDescent="0.3">
      <c r="A17" s="18" t="s">
        <v>329</v>
      </c>
      <c r="B17" s="162">
        <f>(Résultat!$D$42/12)*1.21</f>
        <v>0</v>
      </c>
      <c r="C17" s="162">
        <f>(Résultat!$D$42/12)*1.21</f>
        <v>0</v>
      </c>
      <c r="D17" s="162">
        <f>(Résultat!$D$42/12)*1.21</f>
        <v>0</v>
      </c>
      <c r="E17" s="162">
        <f>(Résultat!$D$42/12)*1.21</f>
        <v>0</v>
      </c>
      <c r="F17" s="162">
        <f>(Résultat!$D$42/12)*1.21</f>
        <v>0</v>
      </c>
      <c r="G17" s="162">
        <f>(Résultat!$D$42/12)*1.21</f>
        <v>0</v>
      </c>
      <c r="H17" s="162">
        <f>(Résultat!$D$42/12)*1.21</f>
        <v>0</v>
      </c>
      <c r="I17" s="162">
        <f>(Résultat!$D$42/12)*1.21</f>
        <v>0</v>
      </c>
      <c r="J17" s="162">
        <f>(Résultat!$D$42/12)*1.21</f>
        <v>0</v>
      </c>
      <c r="K17" s="162">
        <f>(Résultat!$D$42/12)*1.21</f>
        <v>0</v>
      </c>
      <c r="L17" s="162">
        <f>(Résultat!$D$42/12)*1.21</f>
        <v>0</v>
      </c>
      <c r="M17" s="162">
        <f>(Résultat!$D$42/12)*1.21</f>
        <v>0</v>
      </c>
      <c r="N17" s="162">
        <f t="shared" si="1"/>
        <v>0</v>
      </c>
    </row>
    <row r="18" spans="1:14" x14ac:dyDescent="0.3">
      <c r="A18" s="18" t="s">
        <v>330</v>
      </c>
      <c r="B18" s="162">
        <f>(Résultat!$D$52/12)</f>
        <v>147.79228800000001</v>
      </c>
      <c r="C18" s="162">
        <f>(Résultat!$D$52/12)</f>
        <v>147.79228800000001</v>
      </c>
      <c r="D18" s="162">
        <f>(Résultat!$D$52/12)</f>
        <v>147.79228800000001</v>
      </c>
      <c r="E18" s="162">
        <f>(Résultat!$D$52/12)</f>
        <v>147.79228800000001</v>
      </c>
      <c r="F18" s="162">
        <f>(Résultat!$D$52/12)</f>
        <v>147.79228800000001</v>
      </c>
      <c r="G18" s="162">
        <f>(Résultat!$D$52/12)</f>
        <v>147.79228800000001</v>
      </c>
      <c r="H18" s="162">
        <f>(Résultat!$D$52/12)</f>
        <v>147.79228800000001</v>
      </c>
      <c r="I18" s="162">
        <f>(Résultat!$D$52/12)</f>
        <v>147.79228800000001</v>
      </c>
      <c r="J18" s="162">
        <f>(Résultat!$D$52/12)</f>
        <v>147.79228800000001</v>
      </c>
      <c r="K18" s="162">
        <f>(Résultat!$D$52/12)</f>
        <v>147.79228800000001</v>
      </c>
      <c r="L18" s="162">
        <f>(Résultat!$D$52/12)</f>
        <v>147.79228800000001</v>
      </c>
      <c r="M18" s="162">
        <f>(Résultat!$D$52/12)</f>
        <v>147.79228800000001</v>
      </c>
      <c r="N18" s="162">
        <f t="shared" si="1"/>
        <v>1773.5074560000005</v>
      </c>
    </row>
    <row r="19" spans="1:14" x14ac:dyDescent="0.3">
      <c r="A19" s="18" t="s">
        <v>331</v>
      </c>
      <c r="B19" s="162">
        <f>(Résultat!$D$64/12)*1.21</f>
        <v>870.21990000000005</v>
      </c>
      <c r="C19" s="162">
        <f>(Résultat!$D$64/12)*1.21</f>
        <v>870.21990000000005</v>
      </c>
      <c r="D19" s="162">
        <f>(Résultat!$D$64/12)*1.21</f>
        <v>870.21990000000005</v>
      </c>
      <c r="E19" s="162">
        <f>(Résultat!$D$64/12)*1.21</f>
        <v>870.21990000000005</v>
      </c>
      <c r="F19" s="162">
        <f>(Résultat!$D$64/12)*1.21</f>
        <v>870.21990000000005</v>
      </c>
      <c r="G19" s="162">
        <f>(Résultat!$D$64/12)*1.21</f>
        <v>870.21990000000005</v>
      </c>
      <c r="H19" s="162">
        <f>(Résultat!$D$64/12)*1.21</f>
        <v>870.21990000000005</v>
      </c>
      <c r="I19" s="162">
        <f>(Résultat!$D$64/12)*1.21</f>
        <v>870.21990000000005</v>
      </c>
      <c r="J19" s="162">
        <f>(Résultat!$D$64/12)*1.21</f>
        <v>870.21990000000005</v>
      </c>
      <c r="K19" s="162">
        <f>(Résultat!$D$64/12)*1.21</f>
        <v>870.21990000000005</v>
      </c>
      <c r="L19" s="162">
        <f>(Résultat!$D$64/12)*1.21</f>
        <v>870.21990000000005</v>
      </c>
      <c r="M19" s="162">
        <f>(Résultat!$D$64/12)*1.21</f>
        <v>870.21990000000005</v>
      </c>
      <c r="N19" s="162">
        <f t="shared" si="1"/>
        <v>10442.638800000001</v>
      </c>
    </row>
    <row r="20" spans="1:14" x14ac:dyDescent="0.3">
      <c r="A20" s="18" t="s">
        <v>332</v>
      </c>
      <c r="B20" s="162">
        <f>(Résultat!$D$74/12)</f>
        <v>0</v>
      </c>
      <c r="C20" s="162">
        <f>(Résultat!$D$74/12)</f>
        <v>0</v>
      </c>
      <c r="D20" s="162">
        <f>(Résultat!$D$74/12)</f>
        <v>0</v>
      </c>
      <c r="E20" s="162">
        <f>(Résultat!$D$74/12)</f>
        <v>0</v>
      </c>
      <c r="F20" s="162">
        <f>(Résultat!$D$74/12)</f>
        <v>0</v>
      </c>
      <c r="G20" s="162">
        <f>(Résultat!$D$74/12)</f>
        <v>0</v>
      </c>
      <c r="H20" s="162">
        <f>(Résultat!$D$74/12)</f>
        <v>0</v>
      </c>
      <c r="I20" s="162">
        <f>(Résultat!$D$74/12)</f>
        <v>0</v>
      </c>
      <c r="J20" s="162">
        <f>(Résultat!$D$74/12)</f>
        <v>0</v>
      </c>
      <c r="K20" s="162">
        <f>(Résultat!$D$74/12)</f>
        <v>0</v>
      </c>
      <c r="L20" s="162">
        <f>(Résultat!$D$74/12)</f>
        <v>0</v>
      </c>
      <c r="M20" s="162">
        <f>(Résultat!$D$74/12)</f>
        <v>0</v>
      </c>
      <c r="N20" s="162">
        <f t="shared" si="1"/>
        <v>0</v>
      </c>
    </row>
    <row r="21" spans="1:14" x14ac:dyDescent="0.3">
      <c r="A21" s="18" t="s">
        <v>333</v>
      </c>
      <c r="B21" s="162">
        <f>RH!$J$23/12+Résultat!$D$44/12</f>
        <v>8368.01</v>
      </c>
      <c r="C21" s="162">
        <f>RH!$J$23/12+Résultat!$D$44/12</f>
        <v>8368.01</v>
      </c>
      <c r="D21" s="162">
        <f>RH!$J$23/12+Résultat!$D$44/12</f>
        <v>8368.01</v>
      </c>
      <c r="E21" s="162">
        <f>RH!$J$23/12+Résultat!$D$44/12</f>
        <v>8368.01</v>
      </c>
      <c r="F21" s="162">
        <f>RH!$J$23/12+Résultat!$D$44/12</f>
        <v>8368.01</v>
      </c>
      <c r="G21" s="162">
        <f>RH!$J$23/12+Résultat!$D$44/12</f>
        <v>8368.01</v>
      </c>
      <c r="H21" s="162">
        <f>RH!$J$23/12+Résultat!$D$44/12</f>
        <v>8368.01</v>
      </c>
      <c r="I21" s="162">
        <f>RH!$J$23/12+Résultat!$D$44/12</f>
        <v>8368.01</v>
      </c>
      <c r="J21" s="162">
        <f>RH!$J$23/12+Résultat!$D$44/12</f>
        <v>8368.01</v>
      </c>
      <c r="K21" s="162">
        <f>RH!$J$23/12+Résultat!$D$44/12</f>
        <v>8368.01</v>
      </c>
      <c r="L21" s="162">
        <f>RH!$J$23/12+Résultat!$D$44/12</f>
        <v>8368.01</v>
      </c>
      <c r="M21" s="162">
        <f>RH!$J$23/12+Résultat!$D$44/12</f>
        <v>8368.01</v>
      </c>
      <c r="N21" s="162">
        <f t="shared" si="1"/>
        <v>100416.11999999998</v>
      </c>
    </row>
    <row r="22" spans="1:14" x14ac:dyDescent="0.3">
      <c r="A22" s="18" t="s">
        <v>334</v>
      </c>
      <c r="B22" s="162">
        <f>Résultat!$D$65/12</f>
        <v>0</v>
      </c>
      <c r="C22" s="162">
        <f>Résultat!$D$65/12</f>
        <v>0</v>
      </c>
      <c r="D22" s="162">
        <f>Résultat!$D$65/12</f>
        <v>0</v>
      </c>
      <c r="E22" s="162">
        <f>Résultat!$D$65/12</f>
        <v>0</v>
      </c>
      <c r="F22" s="162">
        <f>Résultat!$D$65/12</f>
        <v>0</v>
      </c>
      <c r="G22" s="162">
        <f>Résultat!$D$65/12</f>
        <v>0</v>
      </c>
      <c r="H22" s="162">
        <f>Résultat!$D$65/12</f>
        <v>0</v>
      </c>
      <c r="I22" s="162">
        <f>Résultat!$D$65/12</f>
        <v>0</v>
      </c>
      <c r="J22" s="162">
        <f>Résultat!$D$65/12</f>
        <v>0</v>
      </c>
      <c r="K22" s="162">
        <f>Résultat!$D$65/12</f>
        <v>0</v>
      </c>
      <c r="L22" s="162">
        <f>Résultat!$D$65/12</f>
        <v>0</v>
      </c>
      <c r="M22" s="162">
        <f>Résultat!$D$65/12</f>
        <v>0</v>
      </c>
      <c r="N22" s="162">
        <f t="shared" si="1"/>
        <v>0</v>
      </c>
    </row>
    <row r="23" spans="1:14" x14ac:dyDescent="0.3">
      <c r="A23" s="18" t="s">
        <v>335</v>
      </c>
      <c r="B23" s="162">
        <f>('Données emprunt'!$C$5+'Données emprunt'!$C$11+'Données emprunt'!$C$17+'Données emprunt'!$C$23)/12</f>
        <v>0</v>
      </c>
      <c r="C23" s="162">
        <f>('Données emprunt'!$C$5+'Données emprunt'!$C$11+'Données emprunt'!$C$17+'Données emprunt'!$C$23)/12</f>
        <v>0</v>
      </c>
      <c r="D23" s="162">
        <f>('Données emprunt'!$C$5+'Données emprunt'!$C$11+'Données emprunt'!$C$17+'Données emprunt'!$C$23)/12</f>
        <v>0</v>
      </c>
      <c r="E23" s="162">
        <f>('Données emprunt'!$C$5+'Données emprunt'!$C$11+'Données emprunt'!$C$17+'Données emprunt'!$C$23)/12</f>
        <v>0</v>
      </c>
      <c r="F23" s="162">
        <f>('Données emprunt'!$C$5+'Données emprunt'!$C$11+'Données emprunt'!$C$17+'Données emprunt'!$C$23)/12</f>
        <v>0</v>
      </c>
      <c r="G23" s="162">
        <f>('Données emprunt'!$C$5+'Données emprunt'!$C$11+'Données emprunt'!$C$17+'Données emprunt'!$C$23)/12</f>
        <v>0</v>
      </c>
      <c r="H23" s="162">
        <f>('Données emprunt'!$C$5+'Données emprunt'!$C$11+'Données emprunt'!$C$17+'Données emprunt'!$C$23)/12</f>
        <v>0</v>
      </c>
      <c r="I23" s="162">
        <f>('Données emprunt'!$C$5+'Données emprunt'!$C$11+'Données emprunt'!$C$17+'Données emprunt'!$C$23)/12</f>
        <v>0</v>
      </c>
      <c r="J23" s="162">
        <f>('Données emprunt'!$C$5+'Données emprunt'!$C$11+'Données emprunt'!$C$17+'Données emprunt'!$C$23)/12</f>
        <v>0</v>
      </c>
      <c r="K23" s="162">
        <f>('Données emprunt'!$C$5+'Données emprunt'!$C$11+'Données emprunt'!$C$17+'Données emprunt'!$C$23)/12</f>
        <v>0</v>
      </c>
      <c r="L23" s="162">
        <f>('Données emprunt'!$C$5+'Données emprunt'!$C$11+'Données emprunt'!$C$17+'Données emprunt'!$C$23)/12</f>
        <v>0</v>
      </c>
      <c r="M23" s="162">
        <f>('Données emprunt'!$C$5+'Données emprunt'!$C$11+'Données emprunt'!$C$17+'Données emprunt'!$C$23)/12</f>
        <v>0</v>
      </c>
      <c r="N23" s="162">
        <f t="shared" si="1"/>
        <v>0</v>
      </c>
    </row>
    <row r="24" spans="1:14" x14ac:dyDescent="0.3">
      <c r="A24" s="18" t="s">
        <v>336</v>
      </c>
      <c r="B24" s="425"/>
      <c r="C24" s="425"/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N24" s="424">
        <f t="shared" si="1"/>
        <v>0</v>
      </c>
    </row>
    <row r="25" spans="1:14" x14ac:dyDescent="0.3">
      <c r="A25" s="18" t="s">
        <v>337</v>
      </c>
      <c r="B25" s="425"/>
      <c r="C25" s="425"/>
      <c r="D25" s="425"/>
      <c r="E25" s="425" t="s">
        <v>338</v>
      </c>
      <c r="F25" s="425"/>
      <c r="G25" s="425"/>
      <c r="H25" s="425"/>
      <c r="I25" s="425"/>
      <c r="J25" s="425"/>
      <c r="K25" s="425"/>
      <c r="L25" s="425"/>
      <c r="M25" s="425"/>
      <c r="N25" s="424">
        <f t="shared" si="1"/>
        <v>0</v>
      </c>
    </row>
    <row r="26" spans="1:14" x14ac:dyDescent="0.3">
      <c r="A26" s="18" t="s">
        <v>339</v>
      </c>
      <c r="B26" s="425"/>
      <c r="C26" s="425"/>
      <c r="D26" s="425"/>
      <c r="E26" s="425"/>
      <c r="F26" s="425"/>
      <c r="G26" s="425"/>
      <c r="H26" s="425"/>
      <c r="I26" s="425"/>
      <c r="J26" s="425"/>
      <c r="K26" s="425"/>
      <c r="L26" s="425"/>
      <c r="M26" s="425"/>
      <c r="N26" s="424">
        <f t="shared" si="1"/>
        <v>0</v>
      </c>
    </row>
    <row r="27" spans="1:14" x14ac:dyDescent="0.3">
      <c r="A27" s="18" t="s">
        <v>340</v>
      </c>
      <c r="B27" s="425"/>
      <c r="C27" s="425"/>
      <c r="D27" s="425"/>
      <c r="E27" s="425"/>
      <c r="F27" s="425"/>
      <c r="G27" s="425"/>
      <c r="H27" s="425"/>
      <c r="I27" s="425"/>
      <c r="J27" s="425"/>
      <c r="K27" s="425"/>
      <c r="L27" s="425"/>
      <c r="M27" s="425"/>
      <c r="N27" s="424">
        <f t="shared" si="1"/>
        <v>0</v>
      </c>
    </row>
    <row r="28" spans="1:14" x14ac:dyDescent="0.3">
      <c r="A28" s="18" t="s">
        <v>341</v>
      </c>
      <c r="B28" s="162"/>
      <c r="C28" s="162"/>
      <c r="D28" s="162">
        <f>IF('TVA AN 3'!B11&lt;0,0,'TVA AN 3'!B11)</f>
        <v>10666.306350000001</v>
      </c>
      <c r="E28" s="162"/>
      <c r="F28" s="162"/>
      <c r="G28" s="162">
        <f>IF('TVA AN 3'!C11&lt;0,0,'TVA AN 3'!C11)</f>
        <v>5626.3063499999998</v>
      </c>
      <c r="H28" s="162"/>
      <c r="I28" s="162"/>
      <c r="J28" s="162">
        <f>IF('TVA AN 3'!D11&lt;0,0,'TVA AN 3'!D11)</f>
        <v>4576.3063499999998</v>
      </c>
      <c r="K28" s="162"/>
      <c r="L28" s="162"/>
      <c r="M28" s="162">
        <f>IF('TVA AN 3'!E11&lt;0,0,'TVA AN 3'!E11)</f>
        <v>5626.3063499999998</v>
      </c>
      <c r="N28" s="162">
        <f t="shared" si="1"/>
        <v>26495.225399999999</v>
      </c>
    </row>
    <row r="29" spans="1:14" ht="13.8" thickBot="1" x14ac:dyDescent="0.35">
      <c r="A29" s="18" t="s">
        <v>342</v>
      </c>
      <c r="B29" s="162"/>
      <c r="C29" s="162"/>
      <c r="D29" s="162">
        <f>Résultat!$D$81/4</f>
        <v>0</v>
      </c>
      <c r="E29" s="162"/>
      <c r="F29" s="162"/>
      <c r="G29" s="162">
        <f>Résultat!$D$81/4</f>
        <v>0</v>
      </c>
      <c r="H29" s="162"/>
      <c r="I29" s="162"/>
      <c r="J29" s="162">
        <f>Résultat!$D$81/4</f>
        <v>0</v>
      </c>
      <c r="K29" s="162"/>
      <c r="L29" s="162"/>
      <c r="M29" s="162">
        <f>Résultat!$D$81/4</f>
        <v>0</v>
      </c>
      <c r="N29" s="162">
        <f t="shared" si="1"/>
        <v>0</v>
      </c>
    </row>
    <row r="30" spans="1:14" ht="13.8" thickBot="1" x14ac:dyDescent="0.35">
      <c r="A30" s="415" t="s">
        <v>343</v>
      </c>
      <c r="B30" s="416">
        <f t="shared" ref="B30:M30" si="3">SUM(B13:B29)</f>
        <v>11845.455171333333</v>
      </c>
      <c r="C30" s="416">
        <f t="shared" si="3"/>
        <v>11845.455171333333</v>
      </c>
      <c r="D30" s="416">
        <f t="shared" si="3"/>
        <v>22511.761521333334</v>
      </c>
      <c r="E30" s="416">
        <f t="shared" si="3"/>
        <v>11845.455171333333</v>
      </c>
      <c r="F30" s="416">
        <f t="shared" si="3"/>
        <v>11845.455171333333</v>
      </c>
      <c r="G30" s="416">
        <f t="shared" si="3"/>
        <v>17471.761521333334</v>
      </c>
      <c r="H30" s="416">
        <f t="shared" si="3"/>
        <v>11845.455171333333</v>
      </c>
      <c r="I30" s="416">
        <f t="shared" si="3"/>
        <v>11845.455171333333</v>
      </c>
      <c r="J30" s="416">
        <f t="shared" si="3"/>
        <v>16421.761521333334</v>
      </c>
      <c r="K30" s="416">
        <f t="shared" si="3"/>
        <v>11845.455171333333</v>
      </c>
      <c r="L30" s="416">
        <f t="shared" si="3"/>
        <v>11845.455171333333</v>
      </c>
      <c r="M30" s="417">
        <f t="shared" si="3"/>
        <v>17471.761521333334</v>
      </c>
      <c r="N30" s="417">
        <f t="shared" si="1"/>
        <v>168640.68745600001</v>
      </c>
    </row>
    <row r="31" spans="1:14" ht="13.8" thickBot="1" x14ac:dyDescent="0.35">
      <c r="A31" s="18"/>
      <c r="B31" s="10"/>
      <c r="C31" s="10"/>
      <c r="D31" s="9"/>
      <c r="E31" s="10"/>
      <c r="F31" s="10"/>
      <c r="G31" s="10"/>
      <c r="H31" s="10"/>
      <c r="I31" s="10"/>
      <c r="J31" s="10"/>
      <c r="K31" s="10"/>
      <c r="L31" s="10"/>
      <c r="M31" s="10"/>
      <c r="N31" s="10">
        <f t="shared" si="1"/>
        <v>0</v>
      </c>
    </row>
    <row r="32" spans="1:14" ht="13.8" thickBot="1" x14ac:dyDescent="0.35">
      <c r="A32" s="428" t="s">
        <v>344</v>
      </c>
      <c r="B32" s="416">
        <f>B2+B10-B30</f>
        <v>35493.992208189178</v>
      </c>
      <c r="C32" s="416">
        <f t="shared" ref="C32:M32" si="4">C2+C10-C30</f>
        <v>38410.537036855843</v>
      </c>
      <c r="D32" s="416">
        <f t="shared" si="4"/>
        <v>30660.77551552251</v>
      </c>
      <c r="E32" s="416">
        <f t="shared" si="4"/>
        <v>27527.320344189175</v>
      </c>
      <c r="F32" s="416">
        <f t="shared" si="4"/>
        <v>30443.86517285584</v>
      </c>
      <c r="G32" s="416">
        <f t="shared" si="4"/>
        <v>27734.103651522506</v>
      </c>
      <c r="H32" s="416">
        <f t="shared" si="4"/>
        <v>24600.648480189171</v>
      </c>
      <c r="I32" s="416">
        <f t="shared" si="4"/>
        <v>21467.193308855836</v>
      </c>
      <c r="J32" s="416">
        <f t="shared" si="4"/>
        <v>19807.431787522502</v>
      </c>
      <c r="K32" s="416">
        <f t="shared" si="4"/>
        <v>22723.976616189168</v>
      </c>
      <c r="L32" s="416">
        <f t="shared" si="4"/>
        <v>25640.521444855833</v>
      </c>
      <c r="M32" s="416">
        <f t="shared" si="4"/>
        <v>16880.759923522499</v>
      </c>
      <c r="N32" s="417"/>
    </row>
    <row r="33" spans="6:14" x14ac:dyDescent="0.3">
      <c r="F33" s="15"/>
      <c r="G33" s="15"/>
      <c r="H33" s="15"/>
      <c r="I33" s="15"/>
      <c r="J33" s="15"/>
      <c r="K33" s="15"/>
      <c r="L33" s="15"/>
      <c r="M33" s="15"/>
      <c r="N33" s="15"/>
    </row>
    <row r="34" spans="6:14" x14ac:dyDescent="0.3">
      <c r="F34" s="15"/>
      <c r="G34" s="15"/>
      <c r="H34" s="15"/>
      <c r="I34" s="15"/>
      <c r="J34" s="15"/>
      <c r="K34" s="15"/>
      <c r="L34" s="15"/>
      <c r="M34" s="15"/>
      <c r="N34" s="15"/>
    </row>
    <row r="35" spans="6:14" x14ac:dyDescent="0.3">
      <c r="N35" s="13"/>
    </row>
    <row r="36" spans="6:14" x14ac:dyDescent="0.3">
      <c r="N36" s="13"/>
    </row>
    <row r="37" spans="6:14" x14ac:dyDescent="0.3">
      <c r="N37" s="13"/>
    </row>
    <row r="38" spans="6:14" x14ac:dyDescent="0.3">
      <c r="N38" s="13"/>
    </row>
    <row r="39" spans="6:14" x14ac:dyDescent="0.3">
      <c r="N39" s="13"/>
    </row>
    <row r="40" spans="6:14" x14ac:dyDescent="0.3">
      <c r="N40" s="13"/>
    </row>
    <row r="41" spans="6:14" x14ac:dyDescent="0.3">
      <c r="N41" s="13"/>
    </row>
    <row r="42" spans="6:14" x14ac:dyDescent="0.3">
      <c r="N42" s="13"/>
    </row>
    <row r="43" spans="6:14" x14ac:dyDescent="0.3">
      <c r="N43" s="13"/>
    </row>
    <row r="44" spans="6:14" x14ac:dyDescent="0.3">
      <c r="N44" s="13"/>
    </row>
    <row r="45" spans="6:14" x14ac:dyDescent="0.3">
      <c r="N45" s="13"/>
    </row>
    <row r="46" spans="6:14" x14ac:dyDescent="0.3">
      <c r="N46" s="13"/>
    </row>
    <row r="47" spans="6:14" x14ac:dyDescent="0.3">
      <c r="N47" s="13"/>
    </row>
    <row r="48" spans="6:14" x14ac:dyDescent="0.3">
      <c r="N48" s="13"/>
    </row>
    <row r="49" spans="14:14" x14ac:dyDescent="0.3">
      <c r="N49" s="13"/>
    </row>
    <row r="50" spans="14:14" x14ac:dyDescent="0.3">
      <c r="N50" s="13"/>
    </row>
    <row r="51" spans="14:14" x14ac:dyDescent="0.3">
      <c r="N51" s="13"/>
    </row>
    <row r="52" spans="14:14" x14ac:dyDescent="0.3">
      <c r="N52" s="13"/>
    </row>
    <row r="53" spans="14:14" x14ac:dyDescent="0.3">
      <c r="N53" s="13"/>
    </row>
    <row r="54" spans="14:14" x14ac:dyDescent="0.3">
      <c r="N54" s="13"/>
    </row>
    <row r="55" spans="14:14" x14ac:dyDescent="0.3">
      <c r="N55" s="13"/>
    </row>
    <row r="56" spans="14:14" x14ac:dyDescent="0.3">
      <c r="N56" s="13"/>
    </row>
    <row r="57" spans="14:14" x14ac:dyDescent="0.3">
      <c r="N57" s="13"/>
    </row>
    <row r="58" spans="14:14" x14ac:dyDescent="0.3">
      <c r="N58" s="13"/>
    </row>
    <row r="59" spans="14:14" x14ac:dyDescent="0.3">
      <c r="N59" s="13"/>
    </row>
    <row r="60" spans="14:14" x14ac:dyDescent="0.3">
      <c r="N60" s="13"/>
    </row>
    <row r="61" spans="14:14" x14ac:dyDescent="0.3">
      <c r="N61" s="13"/>
    </row>
    <row r="62" spans="14:14" x14ac:dyDescent="0.3">
      <c r="N62" s="13"/>
    </row>
    <row r="63" spans="14:14" x14ac:dyDescent="0.3">
      <c r="N63" s="13"/>
    </row>
    <row r="64" spans="14:14" x14ac:dyDescent="0.3">
      <c r="N64" s="13"/>
    </row>
    <row r="65" spans="14:14" x14ac:dyDescent="0.3">
      <c r="N65" s="13"/>
    </row>
    <row r="66" spans="14:14" x14ac:dyDescent="0.3">
      <c r="N66" s="13"/>
    </row>
    <row r="67" spans="14:14" x14ac:dyDescent="0.3">
      <c r="N67" s="13"/>
    </row>
    <row r="68" spans="14:14" x14ac:dyDescent="0.3">
      <c r="N68" s="13"/>
    </row>
    <row r="69" spans="14:14" x14ac:dyDescent="0.3">
      <c r="N69" s="13"/>
    </row>
    <row r="70" spans="14:14" x14ac:dyDescent="0.3">
      <c r="N70" s="13"/>
    </row>
    <row r="71" spans="14:14" x14ac:dyDescent="0.3">
      <c r="N71" s="13"/>
    </row>
    <row r="72" spans="14:14" x14ac:dyDescent="0.3">
      <c r="N72" s="13"/>
    </row>
    <row r="73" spans="14:14" x14ac:dyDescent="0.3">
      <c r="N73" s="13"/>
    </row>
    <row r="74" spans="14:14" x14ac:dyDescent="0.3">
      <c r="N74" s="13"/>
    </row>
    <row r="75" spans="14:14" x14ac:dyDescent="0.3">
      <c r="N75" s="13"/>
    </row>
    <row r="76" spans="14:14" x14ac:dyDescent="0.3">
      <c r="N76" s="13"/>
    </row>
    <row r="77" spans="14:14" x14ac:dyDescent="0.3">
      <c r="N77" s="13"/>
    </row>
    <row r="78" spans="14:14" x14ac:dyDescent="0.3">
      <c r="N78" s="13"/>
    </row>
    <row r="79" spans="14:14" x14ac:dyDescent="0.3">
      <c r="N79" s="13"/>
    </row>
    <row r="80" spans="14:14" x14ac:dyDescent="0.3">
      <c r="N80" s="13"/>
    </row>
    <row r="81" spans="14:14" x14ac:dyDescent="0.3">
      <c r="N81" s="13"/>
    </row>
    <row r="82" spans="14:14" x14ac:dyDescent="0.3">
      <c r="N82" s="13"/>
    </row>
    <row r="83" spans="14:14" x14ac:dyDescent="0.3">
      <c r="N83" s="13"/>
    </row>
    <row r="84" spans="14:14" x14ac:dyDescent="0.3">
      <c r="N84" s="13"/>
    </row>
    <row r="85" spans="14:14" x14ac:dyDescent="0.3">
      <c r="N85" s="13"/>
    </row>
    <row r="86" spans="14:14" x14ac:dyDescent="0.3">
      <c r="N86" s="13"/>
    </row>
    <row r="87" spans="14:14" x14ac:dyDescent="0.3">
      <c r="N87" s="13"/>
    </row>
    <row r="88" spans="14:14" x14ac:dyDescent="0.3">
      <c r="N88" s="13"/>
    </row>
    <row r="89" spans="14:14" x14ac:dyDescent="0.3">
      <c r="N89" s="13"/>
    </row>
    <row r="90" spans="14:14" x14ac:dyDescent="0.3">
      <c r="N90" s="13"/>
    </row>
    <row r="91" spans="14:14" x14ac:dyDescent="0.3">
      <c r="N91" s="13"/>
    </row>
    <row r="92" spans="14:14" x14ac:dyDescent="0.3">
      <c r="N92" s="13"/>
    </row>
    <row r="93" spans="14:14" x14ac:dyDescent="0.3">
      <c r="N93" s="13"/>
    </row>
    <row r="94" spans="14:14" x14ac:dyDescent="0.3">
      <c r="N94" s="13"/>
    </row>
    <row r="95" spans="14:14" x14ac:dyDescent="0.3">
      <c r="N95" s="13"/>
    </row>
    <row r="96" spans="14:14" x14ac:dyDescent="0.3">
      <c r="N96" s="13"/>
    </row>
    <row r="97" spans="14:14" x14ac:dyDescent="0.3">
      <c r="N97" s="13"/>
    </row>
    <row r="98" spans="14:14" x14ac:dyDescent="0.3">
      <c r="N98" s="13"/>
    </row>
    <row r="99" spans="14:14" x14ac:dyDescent="0.3">
      <c r="N99" s="13"/>
    </row>
    <row r="100" spans="14:14" x14ac:dyDescent="0.3">
      <c r="N100" s="13"/>
    </row>
    <row r="101" spans="14:14" x14ac:dyDescent="0.3">
      <c r="N101" s="13"/>
    </row>
    <row r="102" spans="14:14" x14ac:dyDescent="0.3">
      <c r="N102" s="13"/>
    </row>
    <row r="103" spans="14:14" x14ac:dyDescent="0.3">
      <c r="N103" s="13"/>
    </row>
    <row r="104" spans="14:14" x14ac:dyDescent="0.3">
      <c r="N104" s="13"/>
    </row>
    <row r="105" spans="14:14" x14ac:dyDescent="0.3">
      <c r="N105" s="13"/>
    </row>
    <row r="106" spans="14:14" x14ac:dyDescent="0.3">
      <c r="N106" s="13"/>
    </row>
    <row r="107" spans="14:14" x14ac:dyDescent="0.3">
      <c r="N107" s="13"/>
    </row>
    <row r="108" spans="14:14" x14ac:dyDescent="0.3">
      <c r="N108" s="13"/>
    </row>
    <row r="109" spans="14:14" x14ac:dyDescent="0.3">
      <c r="N109" s="13"/>
    </row>
    <row r="110" spans="14:14" x14ac:dyDescent="0.3">
      <c r="N110" s="13"/>
    </row>
    <row r="111" spans="14:14" x14ac:dyDescent="0.3">
      <c r="N111" s="13"/>
    </row>
    <row r="112" spans="14:14" x14ac:dyDescent="0.3">
      <c r="N112" s="13"/>
    </row>
    <row r="113" spans="14:14" x14ac:dyDescent="0.3">
      <c r="N113" s="13"/>
    </row>
    <row r="114" spans="14:14" x14ac:dyDescent="0.3">
      <c r="N114" s="13"/>
    </row>
    <row r="115" spans="14:14" x14ac:dyDescent="0.3">
      <c r="N115" s="13"/>
    </row>
    <row r="116" spans="14:14" x14ac:dyDescent="0.3">
      <c r="N116" s="13"/>
    </row>
    <row r="117" spans="14:14" x14ac:dyDescent="0.3">
      <c r="N117" s="13"/>
    </row>
    <row r="118" spans="14:14" x14ac:dyDescent="0.3">
      <c r="N118" s="13"/>
    </row>
    <row r="119" spans="14:14" x14ac:dyDescent="0.3">
      <c r="N119" s="13"/>
    </row>
    <row r="120" spans="14:14" x14ac:dyDescent="0.3">
      <c r="N120" s="13"/>
    </row>
    <row r="121" spans="14:14" x14ac:dyDescent="0.3">
      <c r="N121" s="13"/>
    </row>
    <row r="122" spans="14:14" x14ac:dyDescent="0.3">
      <c r="N122" s="13"/>
    </row>
    <row r="123" spans="14:14" x14ac:dyDescent="0.3">
      <c r="N123" s="13"/>
    </row>
    <row r="124" spans="14:14" x14ac:dyDescent="0.3">
      <c r="N124" s="13"/>
    </row>
    <row r="125" spans="14:14" x14ac:dyDescent="0.3">
      <c r="N125" s="13"/>
    </row>
    <row r="126" spans="14:14" x14ac:dyDescent="0.3">
      <c r="N126" s="13"/>
    </row>
    <row r="127" spans="14:14" x14ac:dyDescent="0.3">
      <c r="N127" s="13"/>
    </row>
    <row r="128" spans="14:14" x14ac:dyDescent="0.3">
      <c r="N128" s="13"/>
    </row>
    <row r="129" spans="14:14" x14ac:dyDescent="0.3">
      <c r="N129" s="13"/>
    </row>
    <row r="130" spans="14:14" x14ac:dyDescent="0.3">
      <c r="N130" s="13"/>
    </row>
    <row r="131" spans="14:14" x14ac:dyDescent="0.3">
      <c r="N131" s="13"/>
    </row>
    <row r="132" spans="14:14" x14ac:dyDescent="0.3">
      <c r="N132" s="13"/>
    </row>
    <row r="133" spans="14:14" x14ac:dyDescent="0.3">
      <c r="N133" s="13"/>
    </row>
    <row r="134" spans="14:14" x14ac:dyDescent="0.3">
      <c r="N134" s="13"/>
    </row>
    <row r="135" spans="14:14" x14ac:dyDescent="0.3">
      <c r="N135" s="13"/>
    </row>
    <row r="136" spans="14:14" x14ac:dyDescent="0.3">
      <c r="N136" s="13"/>
    </row>
    <row r="137" spans="14:14" x14ac:dyDescent="0.3">
      <c r="N137" s="13"/>
    </row>
    <row r="138" spans="14:14" x14ac:dyDescent="0.3">
      <c r="N138" s="13"/>
    </row>
    <row r="139" spans="14:14" x14ac:dyDescent="0.3">
      <c r="N139" s="13"/>
    </row>
    <row r="140" spans="14:14" x14ac:dyDescent="0.3">
      <c r="N140" s="13"/>
    </row>
    <row r="141" spans="14:14" x14ac:dyDescent="0.3">
      <c r="N141" s="13"/>
    </row>
    <row r="142" spans="14:14" x14ac:dyDescent="0.3">
      <c r="N142" s="13"/>
    </row>
    <row r="143" spans="14:14" x14ac:dyDescent="0.3">
      <c r="N143" s="13"/>
    </row>
    <row r="144" spans="14:14" x14ac:dyDescent="0.3">
      <c r="N144" s="13"/>
    </row>
    <row r="145" spans="14:14" x14ac:dyDescent="0.3">
      <c r="N145" s="13"/>
    </row>
    <row r="146" spans="14:14" x14ac:dyDescent="0.3">
      <c r="N146" s="13"/>
    </row>
    <row r="147" spans="14:14" x14ac:dyDescent="0.3">
      <c r="N147" s="13"/>
    </row>
    <row r="148" spans="14:14" x14ac:dyDescent="0.3">
      <c r="N148" s="13"/>
    </row>
    <row r="149" spans="14:14" x14ac:dyDescent="0.3">
      <c r="N149" s="13"/>
    </row>
    <row r="150" spans="14:14" x14ac:dyDescent="0.3">
      <c r="N150" s="13"/>
    </row>
    <row r="151" spans="14:14" x14ac:dyDescent="0.3">
      <c r="N151" s="13"/>
    </row>
    <row r="152" spans="14:14" x14ac:dyDescent="0.3">
      <c r="N152" s="13"/>
    </row>
    <row r="153" spans="14:14" x14ac:dyDescent="0.3">
      <c r="N153" s="13"/>
    </row>
    <row r="154" spans="14:14" x14ac:dyDescent="0.3">
      <c r="N154" s="13"/>
    </row>
    <row r="155" spans="14:14" x14ac:dyDescent="0.3">
      <c r="N155" s="13"/>
    </row>
    <row r="156" spans="14:14" x14ac:dyDescent="0.3">
      <c r="N156" s="13"/>
    </row>
    <row r="157" spans="14:14" x14ac:dyDescent="0.3">
      <c r="N157" s="13"/>
    </row>
    <row r="158" spans="14:14" x14ac:dyDescent="0.3">
      <c r="N158" s="13"/>
    </row>
    <row r="159" spans="14:14" x14ac:dyDescent="0.3">
      <c r="N159" s="13"/>
    </row>
    <row r="160" spans="14:14" x14ac:dyDescent="0.3">
      <c r="N160" s="13"/>
    </row>
    <row r="161" spans="14:14" x14ac:dyDescent="0.3">
      <c r="N161" s="13"/>
    </row>
    <row r="162" spans="14:14" x14ac:dyDescent="0.3">
      <c r="N162" s="13"/>
    </row>
    <row r="163" spans="14:14" x14ac:dyDescent="0.3">
      <c r="N163" s="13"/>
    </row>
    <row r="164" spans="14:14" x14ac:dyDescent="0.3">
      <c r="N164" s="13"/>
    </row>
    <row r="165" spans="14:14" x14ac:dyDescent="0.3">
      <c r="N165" s="13"/>
    </row>
    <row r="166" spans="14:14" x14ac:dyDescent="0.3">
      <c r="N166" s="13"/>
    </row>
    <row r="167" spans="14:14" x14ac:dyDescent="0.3">
      <c r="N167" s="13"/>
    </row>
    <row r="168" spans="14:14" x14ac:dyDescent="0.3">
      <c r="N168" s="13"/>
    </row>
    <row r="169" spans="14:14" x14ac:dyDescent="0.3">
      <c r="N169" s="13"/>
    </row>
    <row r="170" spans="14:14" x14ac:dyDescent="0.3">
      <c r="N170" s="13"/>
    </row>
    <row r="171" spans="14:14" x14ac:dyDescent="0.3">
      <c r="N171" s="13"/>
    </row>
    <row r="172" spans="14:14" x14ac:dyDescent="0.3">
      <c r="N172" s="13"/>
    </row>
    <row r="173" spans="14:14" x14ac:dyDescent="0.3">
      <c r="N173" s="13"/>
    </row>
    <row r="174" spans="14:14" x14ac:dyDescent="0.3">
      <c r="N174" s="13"/>
    </row>
    <row r="175" spans="14:14" x14ac:dyDescent="0.3">
      <c r="N175" s="13"/>
    </row>
    <row r="176" spans="14:14" x14ac:dyDescent="0.3">
      <c r="N176" s="13"/>
    </row>
    <row r="177" spans="14:14" x14ac:dyDescent="0.3">
      <c r="N177" s="13"/>
    </row>
    <row r="178" spans="14:14" x14ac:dyDescent="0.3">
      <c r="N178" s="13"/>
    </row>
    <row r="179" spans="14:14" x14ac:dyDescent="0.3">
      <c r="N179" s="13"/>
    </row>
    <row r="180" spans="14:14" x14ac:dyDescent="0.3">
      <c r="N180" s="13"/>
    </row>
    <row r="181" spans="14:14" x14ac:dyDescent="0.3">
      <c r="N181" s="13"/>
    </row>
    <row r="182" spans="14:14" x14ac:dyDescent="0.3">
      <c r="N182" s="13"/>
    </row>
    <row r="183" spans="14:14" x14ac:dyDescent="0.3">
      <c r="N183" s="13"/>
    </row>
    <row r="184" spans="14:14" x14ac:dyDescent="0.3">
      <c r="N184" s="13"/>
    </row>
    <row r="185" spans="14:14" x14ac:dyDescent="0.3">
      <c r="N185" s="13"/>
    </row>
    <row r="186" spans="14:14" x14ac:dyDescent="0.3">
      <c r="N186" s="13"/>
    </row>
    <row r="187" spans="14:14" x14ac:dyDescent="0.3">
      <c r="N187" s="13"/>
    </row>
    <row r="188" spans="14:14" x14ac:dyDescent="0.3">
      <c r="N188" s="13"/>
    </row>
    <row r="189" spans="14:14" x14ac:dyDescent="0.3">
      <c r="N189" s="13"/>
    </row>
    <row r="190" spans="14:14" x14ac:dyDescent="0.3">
      <c r="N190" s="13"/>
    </row>
    <row r="191" spans="14:14" x14ac:dyDescent="0.3">
      <c r="N191" s="13"/>
    </row>
    <row r="192" spans="14:14" x14ac:dyDescent="0.3">
      <c r="N192" s="13"/>
    </row>
    <row r="193" spans="14:14" x14ac:dyDescent="0.3">
      <c r="N193" s="13"/>
    </row>
    <row r="194" spans="14:14" x14ac:dyDescent="0.3">
      <c r="N194" s="13"/>
    </row>
    <row r="195" spans="14:14" x14ac:dyDescent="0.3">
      <c r="N195" s="13"/>
    </row>
    <row r="196" spans="14:14" x14ac:dyDescent="0.3">
      <c r="N196" s="13"/>
    </row>
    <row r="197" spans="14:14" x14ac:dyDescent="0.3">
      <c r="N197" s="13"/>
    </row>
    <row r="198" spans="14:14" x14ac:dyDescent="0.3">
      <c r="N198" s="13"/>
    </row>
    <row r="199" spans="14:14" x14ac:dyDescent="0.3">
      <c r="N199" s="13"/>
    </row>
    <row r="200" spans="14:14" x14ac:dyDescent="0.3">
      <c r="N200" s="13"/>
    </row>
    <row r="201" spans="14:14" x14ac:dyDescent="0.3">
      <c r="N201" s="13"/>
    </row>
    <row r="202" spans="14:14" x14ac:dyDescent="0.3">
      <c r="N202" s="13"/>
    </row>
    <row r="203" spans="14:14" x14ac:dyDescent="0.3">
      <c r="N203" s="13"/>
    </row>
    <row r="204" spans="14:14" x14ac:dyDescent="0.3">
      <c r="N204" s="13"/>
    </row>
    <row r="205" spans="14:14" x14ac:dyDescent="0.3">
      <c r="N205" s="13"/>
    </row>
    <row r="206" spans="14:14" x14ac:dyDescent="0.3">
      <c r="N206" s="13"/>
    </row>
    <row r="207" spans="14:14" x14ac:dyDescent="0.3">
      <c r="N207" s="13"/>
    </row>
    <row r="208" spans="14:14" x14ac:dyDescent="0.3">
      <c r="N208" s="13"/>
    </row>
    <row r="209" spans="14:14" x14ac:dyDescent="0.3">
      <c r="N209" s="13"/>
    </row>
    <row r="210" spans="14:14" x14ac:dyDescent="0.3">
      <c r="N210" s="13"/>
    </row>
    <row r="211" spans="14:14" x14ac:dyDescent="0.3">
      <c r="N211" s="13"/>
    </row>
    <row r="212" spans="14:14" x14ac:dyDescent="0.3">
      <c r="N212" s="13"/>
    </row>
    <row r="213" spans="14:14" x14ac:dyDescent="0.3">
      <c r="N213" s="13"/>
    </row>
    <row r="214" spans="14:14" x14ac:dyDescent="0.3">
      <c r="N214" s="13"/>
    </row>
    <row r="215" spans="14:14" x14ac:dyDescent="0.3">
      <c r="N215" s="13"/>
    </row>
    <row r="216" spans="14:14" x14ac:dyDescent="0.3">
      <c r="N216" s="13"/>
    </row>
    <row r="217" spans="14:14" x14ac:dyDescent="0.3">
      <c r="N217" s="13"/>
    </row>
    <row r="218" spans="14:14" x14ac:dyDescent="0.3">
      <c r="N218" s="13"/>
    </row>
    <row r="219" spans="14:14" x14ac:dyDescent="0.3">
      <c r="N219" s="13"/>
    </row>
    <row r="220" spans="14:14" x14ac:dyDescent="0.3">
      <c r="N220" s="13"/>
    </row>
    <row r="221" spans="14:14" x14ac:dyDescent="0.3">
      <c r="N221" s="13"/>
    </row>
    <row r="222" spans="14:14" x14ac:dyDescent="0.3">
      <c r="N222" s="13"/>
    </row>
    <row r="223" spans="14:14" x14ac:dyDescent="0.3">
      <c r="N223" s="13"/>
    </row>
    <row r="224" spans="14:14" x14ac:dyDescent="0.3">
      <c r="N224" s="13"/>
    </row>
    <row r="225" spans="14:14" x14ac:dyDescent="0.3">
      <c r="N225" s="13"/>
    </row>
    <row r="226" spans="14:14" x14ac:dyDescent="0.3">
      <c r="N226" s="13"/>
    </row>
    <row r="227" spans="14:14" x14ac:dyDescent="0.3">
      <c r="N227" s="13"/>
    </row>
    <row r="228" spans="14:14" x14ac:dyDescent="0.3">
      <c r="N228" s="13"/>
    </row>
    <row r="229" spans="14:14" x14ac:dyDescent="0.3">
      <c r="N229" s="13"/>
    </row>
    <row r="230" spans="14:14" x14ac:dyDescent="0.3">
      <c r="N230" s="13"/>
    </row>
    <row r="231" spans="14:14" x14ac:dyDescent="0.3">
      <c r="N231" s="13"/>
    </row>
    <row r="232" spans="14:14" x14ac:dyDescent="0.3">
      <c r="N232" s="13"/>
    </row>
    <row r="233" spans="14:14" x14ac:dyDescent="0.3">
      <c r="N233" s="13"/>
    </row>
    <row r="234" spans="14:14" x14ac:dyDescent="0.3">
      <c r="N234" s="13"/>
    </row>
    <row r="235" spans="14:14" x14ac:dyDescent="0.3">
      <c r="N235" s="13"/>
    </row>
    <row r="236" spans="14:14" x14ac:dyDescent="0.3">
      <c r="N236" s="13"/>
    </row>
    <row r="237" spans="14:14" x14ac:dyDescent="0.3">
      <c r="N237" s="13"/>
    </row>
    <row r="238" spans="14:14" x14ac:dyDescent="0.3">
      <c r="N238" s="13"/>
    </row>
    <row r="239" spans="14:14" x14ac:dyDescent="0.3">
      <c r="N239" s="13"/>
    </row>
    <row r="240" spans="14:14" x14ac:dyDescent="0.3">
      <c r="N240" s="13"/>
    </row>
    <row r="241" spans="14:14" x14ac:dyDescent="0.3">
      <c r="N241" s="13"/>
    </row>
    <row r="242" spans="14:14" x14ac:dyDescent="0.3">
      <c r="N242" s="13"/>
    </row>
    <row r="243" spans="14:14" x14ac:dyDescent="0.3">
      <c r="N243" s="13"/>
    </row>
    <row r="244" spans="14:14" x14ac:dyDescent="0.3">
      <c r="N244" s="13"/>
    </row>
    <row r="245" spans="14:14" x14ac:dyDescent="0.3">
      <c r="N245" s="13"/>
    </row>
    <row r="246" spans="14:14" x14ac:dyDescent="0.3">
      <c r="N246" s="13"/>
    </row>
    <row r="247" spans="14:14" x14ac:dyDescent="0.3">
      <c r="N247" s="13"/>
    </row>
    <row r="248" spans="14:14" x14ac:dyDescent="0.3">
      <c r="N248" s="13"/>
    </row>
    <row r="249" spans="14:14" x14ac:dyDescent="0.3">
      <c r="N249" s="13"/>
    </row>
    <row r="250" spans="14:14" x14ac:dyDescent="0.3">
      <c r="N250" s="13"/>
    </row>
    <row r="251" spans="14:14" x14ac:dyDescent="0.3">
      <c r="N251" s="13"/>
    </row>
    <row r="252" spans="14:14" x14ac:dyDescent="0.3">
      <c r="N252" s="13"/>
    </row>
    <row r="253" spans="14:14" x14ac:dyDescent="0.3">
      <c r="N253" s="13"/>
    </row>
    <row r="254" spans="14:14" x14ac:dyDescent="0.3">
      <c r="N254" s="13"/>
    </row>
    <row r="255" spans="14:14" x14ac:dyDescent="0.3">
      <c r="N255" s="13"/>
    </row>
    <row r="256" spans="14:14" x14ac:dyDescent="0.3">
      <c r="N256" s="13"/>
    </row>
    <row r="257" spans="14:14" x14ac:dyDescent="0.3">
      <c r="N257" s="13"/>
    </row>
    <row r="258" spans="14:14" x14ac:dyDescent="0.3">
      <c r="N258" s="13"/>
    </row>
    <row r="259" spans="14:14" x14ac:dyDescent="0.3">
      <c r="N259" s="13"/>
    </row>
    <row r="260" spans="14:14" x14ac:dyDescent="0.3">
      <c r="N260" s="13"/>
    </row>
    <row r="261" spans="14:14" x14ac:dyDescent="0.3">
      <c r="N261" s="13"/>
    </row>
    <row r="262" spans="14:14" x14ac:dyDescent="0.3">
      <c r="N262" s="13"/>
    </row>
    <row r="263" spans="14:14" x14ac:dyDescent="0.3">
      <c r="N263" s="13"/>
    </row>
    <row r="264" spans="14:14" x14ac:dyDescent="0.3">
      <c r="N264" s="13"/>
    </row>
    <row r="265" spans="14:14" x14ac:dyDescent="0.3">
      <c r="N265" s="13"/>
    </row>
    <row r="266" spans="14:14" x14ac:dyDescent="0.3">
      <c r="N266" s="13"/>
    </row>
    <row r="267" spans="14:14" x14ac:dyDescent="0.3">
      <c r="N267" s="13"/>
    </row>
    <row r="268" spans="14:14" x14ac:dyDescent="0.3">
      <c r="N268" s="13"/>
    </row>
    <row r="269" spans="14:14" x14ac:dyDescent="0.3">
      <c r="N269" s="13"/>
    </row>
    <row r="270" spans="14:14" x14ac:dyDescent="0.3">
      <c r="N270" s="13"/>
    </row>
    <row r="271" spans="14:14" x14ac:dyDescent="0.3">
      <c r="N271" s="13"/>
    </row>
    <row r="272" spans="14:14" x14ac:dyDescent="0.3">
      <c r="N272" s="13"/>
    </row>
    <row r="273" spans="14:14" x14ac:dyDescent="0.3">
      <c r="N273" s="13"/>
    </row>
    <row r="274" spans="14:14" x14ac:dyDescent="0.3">
      <c r="N274" s="13"/>
    </row>
    <row r="275" spans="14:14" x14ac:dyDescent="0.3">
      <c r="N275" s="13"/>
    </row>
    <row r="276" spans="14:14" x14ac:dyDescent="0.3">
      <c r="N276" s="13"/>
    </row>
    <row r="277" spans="14:14" x14ac:dyDescent="0.3">
      <c r="N277" s="13"/>
    </row>
    <row r="278" spans="14:14" x14ac:dyDescent="0.3">
      <c r="N278" s="13"/>
    </row>
    <row r="279" spans="14:14" x14ac:dyDescent="0.3">
      <c r="N279" s="13"/>
    </row>
    <row r="280" spans="14:14" x14ac:dyDescent="0.3">
      <c r="N280" s="13"/>
    </row>
    <row r="281" spans="14:14" x14ac:dyDescent="0.3">
      <c r="N281" s="13"/>
    </row>
    <row r="282" spans="14:14" x14ac:dyDescent="0.3">
      <c r="N282" s="13"/>
    </row>
    <row r="283" spans="14:14" x14ac:dyDescent="0.3">
      <c r="N283" s="13"/>
    </row>
    <row r="284" spans="14:14" x14ac:dyDescent="0.3">
      <c r="N284" s="13"/>
    </row>
    <row r="285" spans="14:14" x14ac:dyDescent="0.3">
      <c r="N285" s="13"/>
    </row>
    <row r="286" spans="14:14" x14ac:dyDescent="0.3">
      <c r="N286" s="13"/>
    </row>
    <row r="287" spans="14:14" x14ac:dyDescent="0.3">
      <c r="N287" s="13"/>
    </row>
    <row r="288" spans="14:14" x14ac:dyDescent="0.3">
      <c r="N288" s="13"/>
    </row>
    <row r="289" spans="14:14" x14ac:dyDescent="0.3">
      <c r="N289" s="13"/>
    </row>
    <row r="290" spans="14:14" x14ac:dyDescent="0.3">
      <c r="N290" s="13"/>
    </row>
    <row r="291" spans="14:14" x14ac:dyDescent="0.3">
      <c r="N291" s="13"/>
    </row>
    <row r="292" spans="14:14" x14ac:dyDescent="0.3">
      <c r="N292" s="13"/>
    </row>
    <row r="293" spans="14:14" x14ac:dyDescent="0.3">
      <c r="N293" s="13"/>
    </row>
    <row r="294" spans="14:14" x14ac:dyDescent="0.3">
      <c r="N294" s="13"/>
    </row>
    <row r="295" spans="14:14" x14ac:dyDescent="0.3">
      <c r="N295" s="13"/>
    </row>
    <row r="296" spans="14:14" x14ac:dyDescent="0.3">
      <c r="N296" s="13"/>
    </row>
    <row r="297" spans="14:14" x14ac:dyDescent="0.3">
      <c r="N297" s="13"/>
    </row>
    <row r="298" spans="14:14" x14ac:dyDescent="0.3">
      <c r="N298" s="13"/>
    </row>
    <row r="299" spans="14:14" x14ac:dyDescent="0.3">
      <c r="N299" s="13"/>
    </row>
    <row r="300" spans="14:14" x14ac:dyDescent="0.3">
      <c r="N300" s="13"/>
    </row>
    <row r="301" spans="14:14" x14ac:dyDescent="0.3">
      <c r="N301" s="13"/>
    </row>
    <row r="302" spans="14:14" x14ac:dyDescent="0.3">
      <c r="N302" s="13"/>
    </row>
    <row r="303" spans="14:14" x14ac:dyDescent="0.3">
      <c r="N303" s="13"/>
    </row>
    <row r="304" spans="14:14" x14ac:dyDescent="0.3">
      <c r="N304" s="13"/>
    </row>
    <row r="305" spans="14:14" x14ac:dyDescent="0.3">
      <c r="N305" s="13"/>
    </row>
    <row r="306" spans="14:14" x14ac:dyDescent="0.3">
      <c r="N306" s="13"/>
    </row>
    <row r="307" spans="14:14" x14ac:dyDescent="0.3">
      <c r="N307" s="13"/>
    </row>
    <row r="308" spans="14:14" x14ac:dyDescent="0.3">
      <c r="N308" s="13"/>
    </row>
    <row r="309" spans="14:14" x14ac:dyDescent="0.3">
      <c r="N309" s="13"/>
    </row>
    <row r="310" spans="14:14" x14ac:dyDescent="0.3">
      <c r="N310" s="13"/>
    </row>
    <row r="311" spans="14:14" x14ac:dyDescent="0.3">
      <c r="N311" s="13"/>
    </row>
    <row r="312" spans="14:14" x14ac:dyDescent="0.3">
      <c r="N312" s="13"/>
    </row>
    <row r="313" spans="14:14" x14ac:dyDescent="0.3">
      <c r="N313" s="13"/>
    </row>
    <row r="314" spans="14:14" x14ac:dyDescent="0.3">
      <c r="N314" s="13"/>
    </row>
    <row r="315" spans="14:14" x14ac:dyDescent="0.3">
      <c r="N315" s="13"/>
    </row>
    <row r="316" spans="14:14" x14ac:dyDescent="0.3">
      <c r="N316" s="13"/>
    </row>
    <row r="317" spans="14:14" x14ac:dyDescent="0.3">
      <c r="N317" s="13"/>
    </row>
    <row r="318" spans="14:14" x14ac:dyDescent="0.3">
      <c r="N318" s="13"/>
    </row>
    <row r="319" spans="14:14" x14ac:dyDescent="0.3">
      <c r="N319" s="13"/>
    </row>
    <row r="320" spans="14:14" x14ac:dyDescent="0.3">
      <c r="N320" s="13"/>
    </row>
    <row r="321" spans="14:14" x14ac:dyDescent="0.3">
      <c r="N321" s="13"/>
    </row>
    <row r="322" spans="14:14" x14ac:dyDescent="0.3">
      <c r="N322" s="13"/>
    </row>
    <row r="323" spans="14:14" x14ac:dyDescent="0.3">
      <c r="N323" s="13"/>
    </row>
    <row r="324" spans="14:14" x14ac:dyDescent="0.3">
      <c r="N324" s="13"/>
    </row>
    <row r="325" spans="14:14" x14ac:dyDescent="0.3">
      <c r="N325" s="13"/>
    </row>
    <row r="326" spans="14:14" x14ac:dyDescent="0.3">
      <c r="N326" s="13"/>
    </row>
    <row r="327" spans="14:14" x14ac:dyDescent="0.3">
      <c r="N327" s="13"/>
    </row>
    <row r="328" spans="14:14" x14ac:dyDescent="0.3">
      <c r="N328" s="13"/>
    </row>
    <row r="329" spans="14:14" x14ac:dyDescent="0.3">
      <c r="N329" s="13"/>
    </row>
    <row r="330" spans="14:14" x14ac:dyDescent="0.3">
      <c r="N330" s="13"/>
    </row>
    <row r="331" spans="14:14" x14ac:dyDescent="0.3">
      <c r="N331" s="13"/>
    </row>
    <row r="332" spans="14:14" x14ac:dyDescent="0.3">
      <c r="N332" s="13"/>
    </row>
    <row r="333" spans="14:14" x14ac:dyDescent="0.3">
      <c r="N333" s="13"/>
    </row>
    <row r="334" spans="14:14" x14ac:dyDescent="0.3">
      <c r="N334" s="13"/>
    </row>
    <row r="335" spans="14:14" x14ac:dyDescent="0.3">
      <c r="N335" s="13"/>
    </row>
    <row r="336" spans="14:14" x14ac:dyDescent="0.3">
      <c r="N336" s="13"/>
    </row>
    <row r="337" spans="14:14" x14ac:dyDescent="0.3">
      <c r="N337" s="13"/>
    </row>
    <row r="338" spans="14:14" x14ac:dyDescent="0.3">
      <c r="N338" s="13"/>
    </row>
    <row r="339" spans="14:14" x14ac:dyDescent="0.3">
      <c r="N339" s="13"/>
    </row>
    <row r="340" spans="14:14" x14ac:dyDescent="0.3">
      <c r="N340" s="13"/>
    </row>
    <row r="341" spans="14:14" x14ac:dyDescent="0.3">
      <c r="N341" s="13"/>
    </row>
    <row r="342" spans="14:14" x14ac:dyDescent="0.3">
      <c r="N342" s="13"/>
    </row>
    <row r="343" spans="14:14" x14ac:dyDescent="0.3">
      <c r="N343" s="13"/>
    </row>
    <row r="344" spans="14:14" x14ac:dyDescent="0.3">
      <c r="N344" s="13"/>
    </row>
    <row r="345" spans="14:14" x14ac:dyDescent="0.3">
      <c r="N345" s="13"/>
    </row>
    <row r="346" spans="14:14" x14ac:dyDescent="0.3">
      <c r="N346" s="13"/>
    </row>
    <row r="347" spans="14:14" x14ac:dyDescent="0.3">
      <c r="N347" s="13"/>
    </row>
    <row r="348" spans="14:14" x14ac:dyDescent="0.3">
      <c r="N348" s="13"/>
    </row>
    <row r="349" spans="14:14" x14ac:dyDescent="0.3">
      <c r="N349" s="13"/>
    </row>
    <row r="350" spans="14:14" x14ac:dyDescent="0.3">
      <c r="N350" s="13"/>
    </row>
    <row r="351" spans="14:14" x14ac:dyDescent="0.3">
      <c r="N351" s="13"/>
    </row>
    <row r="352" spans="14:14" x14ac:dyDescent="0.3">
      <c r="N352" s="13"/>
    </row>
    <row r="353" spans="14:14" x14ac:dyDescent="0.3">
      <c r="N353" s="13"/>
    </row>
    <row r="354" spans="14:14" x14ac:dyDescent="0.3">
      <c r="N354" s="13"/>
    </row>
    <row r="355" spans="14:14" x14ac:dyDescent="0.3">
      <c r="N355" s="13"/>
    </row>
    <row r="356" spans="14:14" x14ac:dyDescent="0.3">
      <c r="N356" s="13"/>
    </row>
    <row r="357" spans="14:14" x14ac:dyDescent="0.3">
      <c r="N357" s="13"/>
    </row>
    <row r="358" spans="14:14" x14ac:dyDescent="0.3">
      <c r="N358" s="13"/>
    </row>
    <row r="359" spans="14:14" x14ac:dyDescent="0.3">
      <c r="N359" s="13"/>
    </row>
    <row r="360" spans="14:14" x14ac:dyDescent="0.3">
      <c r="N360" s="13"/>
    </row>
    <row r="361" spans="14:14" x14ac:dyDescent="0.3">
      <c r="N361" s="13"/>
    </row>
    <row r="362" spans="14:14" x14ac:dyDescent="0.3">
      <c r="N362" s="13"/>
    </row>
    <row r="363" spans="14:14" x14ac:dyDescent="0.3">
      <c r="N363" s="13"/>
    </row>
    <row r="364" spans="14:14" x14ac:dyDescent="0.3">
      <c r="N364" s="13"/>
    </row>
    <row r="365" spans="14:14" x14ac:dyDescent="0.3">
      <c r="N365" s="13"/>
    </row>
    <row r="366" spans="14:14" x14ac:dyDescent="0.3">
      <c r="N366" s="13"/>
    </row>
    <row r="367" spans="14:14" x14ac:dyDescent="0.3">
      <c r="N367" s="13"/>
    </row>
    <row r="368" spans="14:14" x14ac:dyDescent="0.3">
      <c r="N368" s="13"/>
    </row>
    <row r="369" spans="14:14" x14ac:dyDescent="0.3">
      <c r="N369" s="13"/>
    </row>
    <row r="370" spans="14:14" x14ac:dyDescent="0.3">
      <c r="N370" s="13"/>
    </row>
    <row r="371" spans="14:14" x14ac:dyDescent="0.3">
      <c r="N371" s="13"/>
    </row>
    <row r="372" spans="14:14" x14ac:dyDescent="0.3">
      <c r="N372" s="13"/>
    </row>
    <row r="373" spans="14:14" x14ac:dyDescent="0.3">
      <c r="N373" s="13"/>
    </row>
    <row r="374" spans="14:14" x14ac:dyDescent="0.3">
      <c r="N374" s="13"/>
    </row>
    <row r="375" spans="14:14" x14ac:dyDescent="0.3">
      <c r="N375" s="13"/>
    </row>
    <row r="376" spans="14:14" x14ac:dyDescent="0.3">
      <c r="N376" s="13"/>
    </row>
    <row r="377" spans="14:14" x14ac:dyDescent="0.3">
      <c r="N377" s="13"/>
    </row>
    <row r="378" spans="14:14" x14ac:dyDescent="0.3">
      <c r="N378" s="13"/>
    </row>
    <row r="379" spans="14:14" x14ac:dyDescent="0.3">
      <c r="N379" s="13"/>
    </row>
    <row r="380" spans="14:14" x14ac:dyDescent="0.3">
      <c r="N380" s="13"/>
    </row>
    <row r="381" spans="14:14" x14ac:dyDescent="0.3">
      <c r="N381" s="13"/>
    </row>
    <row r="382" spans="14:14" x14ac:dyDescent="0.3">
      <c r="N382" s="13"/>
    </row>
    <row r="383" spans="14:14" x14ac:dyDescent="0.3">
      <c r="N383" s="13"/>
    </row>
    <row r="384" spans="14:14" x14ac:dyDescent="0.3">
      <c r="N384" s="13"/>
    </row>
    <row r="385" spans="14:14" x14ac:dyDescent="0.3">
      <c r="N385" s="13"/>
    </row>
    <row r="386" spans="14:14" x14ac:dyDescent="0.3">
      <c r="N386" s="13"/>
    </row>
    <row r="387" spans="14:14" x14ac:dyDescent="0.3">
      <c r="N387" s="13"/>
    </row>
    <row r="388" spans="14:14" x14ac:dyDescent="0.3">
      <c r="N388" s="13"/>
    </row>
    <row r="389" spans="14:14" x14ac:dyDescent="0.3">
      <c r="N389" s="13"/>
    </row>
    <row r="390" spans="14:14" x14ac:dyDescent="0.3">
      <c r="N390" s="13"/>
    </row>
    <row r="391" spans="14:14" x14ac:dyDescent="0.3">
      <c r="N391" s="13"/>
    </row>
    <row r="392" spans="14:14" x14ac:dyDescent="0.3">
      <c r="N392" s="13"/>
    </row>
    <row r="393" spans="14:14" x14ac:dyDescent="0.3">
      <c r="N393" s="13"/>
    </row>
    <row r="394" spans="14:14" x14ac:dyDescent="0.3">
      <c r="N394" s="13"/>
    </row>
    <row r="395" spans="14:14" x14ac:dyDescent="0.3">
      <c r="N395" s="13"/>
    </row>
    <row r="396" spans="14:14" x14ac:dyDescent="0.3">
      <c r="N396" s="13"/>
    </row>
    <row r="397" spans="14:14" x14ac:dyDescent="0.3">
      <c r="N397" s="13"/>
    </row>
    <row r="398" spans="14:14" x14ac:dyDescent="0.3">
      <c r="N398" s="13"/>
    </row>
    <row r="399" spans="14:14" x14ac:dyDescent="0.3">
      <c r="N399" s="13"/>
    </row>
    <row r="400" spans="14:14" x14ac:dyDescent="0.3">
      <c r="N400" s="13"/>
    </row>
    <row r="401" spans="14:14" x14ac:dyDescent="0.3">
      <c r="N401" s="13"/>
    </row>
    <row r="402" spans="14:14" x14ac:dyDescent="0.3">
      <c r="N402" s="13"/>
    </row>
    <row r="403" spans="14:14" x14ac:dyDescent="0.3">
      <c r="N403" s="13"/>
    </row>
    <row r="404" spans="14:14" x14ac:dyDescent="0.3">
      <c r="N404" s="13"/>
    </row>
    <row r="405" spans="14:14" x14ac:dyDescent="0.3">
      <c r="N405" s="13"/>
    </row>
    <row r="406" spans="14:14" x14ac:dyDescent="0.3">
      <c r="N406" s="13"/>
    </row>
    <row r="407" spans="14:14" x14ac:dyDescent="0.3">
      <c r="N407" s="13"/>
    </row>
    <row r="408" spans="14:14" x14ac:dyDescent="0.3">
      <c r="N408" s="13"/>
    </row>
    <row r="409" spans="14:14" x14ac:dyDescent="0.3">
      <c r="N409" s="13"/>
    </row>
    <row r="410" spans="14:14" x14ac:dyDescent="0.3">
      <c r="N410" s="13"/>
    </row>
    <row r="411" spans="14:14" x14ac:dyDescent="0.3">
      <c r="N411" s="13"/>
    </row>
    <row r="412" spans="14:14" x14ac:dyDescent="0.3">
      <c r="N412" s="13"/>
    </row>
    <row r="413" spans="14:14" x14ac:dyDescent="0.3">
      <c r="N413" s="13"/>
    </row>
    <row r="414" spans="14:14" x14ac:dyDescent="0.3">
      <c r="N414" s="13"/>
    </row>
    <row r="415" spans="14:14" x14ac:dyDescent="0.3">
      <c r="N415" s="13"/>
    </row>
    <row r="416" spans="14:14" x14ac:dyDescent="0.3">
      <c r="N416" s="13"/>
    </row>
    <row r="417" spans="14:14" x14ac:dyDescent="0.3">
      <c r="N417" s="13"/>
    </row>
    <row r="418" spans="14:14" x14ac:dyDescent="0.3">
      <c r="N418" s="13"/>
    </row>
    <row r="419" spans="14:14" x14ac:dyDescent="0.3">
      <c r="N419" s="13"/>
    </row>
    <row r="420" spans="14:14" x14ac:dyDescent="0.3">
      <c r="N420" s="13"/>
    </row>
    <row r="421" spans="14:14" x14ac:dyDescent="0.3">
      <c r="N421" s="13"/>
    </row>
    <row r="422" spans="14:14" x14ac:dyDescent="0.3">
      <c r="N422" s="13"/>
    </row>
    <row r="423" spans="14:14" x14ac:dyDescent="0.3">
      <c r="N423" s="13"/>
    </row>
    <row r="424" spans="14:14" x14ac:dyDescent="0.3">
      <c r="N424" s="13"/>
    </row>
    <row r="425" spans="14:14" x14ac:dyDescent="0.3">
      <c r="N425" s="13"/>
    </row>
    <row r="426" spans="14:14" x14ac:dyDescent="0.3">
      <c r="N426" s="13"/>
    </row>
    <row r="427" spans="14:14" x14ac:dyDescent="0.3">
      <c r="N427" s="13"/>
    </row>
    <row r="428" spans="14:14" x14ac:dyDescent="0.3">
      <c r="N428" s="13"/>
    </row>
    <row r="429" spans="14:14" x14ac:dyDescent="0.3">
      <c r="N429" s="13"/>
    </row>
    <row r="430" spans="14:14" x14ac:dyDescent="0.3">
      <c r="N430" s="13"/>
    </row>
    <row r="431" spans="14:14" x14ac:dyDescent="0.3">
      <c r="N431" s="13"/>
    </row>
    <row r="432" spans="14:14" x14ac:dyDescent="0.3">
      <c r="N432" s="13"/>
    </row>
    <row r="433" spans="14:14" x14ac:dyDescent="0.3">
      <c r="N433" s="13"/>
    </row>
    <row r="434" spans="14:14" x14ac:dyDescent="0.3">
      <c r="N434" s="13"/>
    </row>
    <row r="435" spans="14:14" x14ac:dyDescent="0.3">
      <c r="N435" s="13"/>
    </row>
    <row r="436" spans="14:14" x14ac:dyDescent="0.3">
      <c r="N436" s="13"/>
    </row>
    <row r="437" spans="14:14" x14ac:dyDescent="0.3">
      <c r="N437" s="13"/>
    </row>
    <row r="438" spans="14:14" x14ac:dyDescent="0.3">
      <c r="N438" s="13"/>
    </row>
    <row r="439" spans="14:14" x14ac:dyDescent="0.3">
      <c r="N439" s="13"/>
    </row>
    <row r="440" spans="14:14" x14ac:dyDescent="0.3">
      <c r="N440" s="13"/>
    </row>
    <row r="441" spans="14:14" x14ac:dyDescent="0.3">
      <c r="N441" s="13"/>
    </row>
    <row r="442" spans="14:14" x14ac:dyDescent="0.3">
      <c r="N442" s="13"/>
    </row>
    <row r="443" spans="14:14" x14ac:dyDescent="0.3">
      <c r="N443" s="13"/>
    </row>
    <row r="444" spans="14:14" x14ac:dyDescent="0.3">
      <c r="N444" s="13"/>
    </row>
    <row r="445" spans="14:14" x14ac:dyDescent="0.3">
      <c r="N445" s="13"/>
    </row>
    <row r="446" spans="14:14" x14ac:dyDescent="0.3">
      <c r="N446" s="13"/>
    </row>
    <row r="447" spans="14:14" x14ac:dyDescent="0.3">
      <c r="N447" s="13"/>
    </row>
    <row r="448" spans="14:14" x14ac:dyDescent="0.3">
      <c r="N448" s="13"/>
    </row>
    <row r="449" spans="14:14" x14ac:dyDescent="0.3">
      <c r="N449" s="13"/>
    </row>
    <row r="450" spans="14:14" x14ac:dyDescent="0.3">
      <c r="N450" s="13"/>
    </row>
    <row r="451" spans="14:14" x14ac:dyDescent="0.3">
      <c r="N451" s="13"/>
    </row>
    <row r="452" spans="14:14" x14ac:dyDescent="0.3">
      <c r="N452" s="13"/>
    </row>
    <row r="453" spans="14:14" x14ac:dyDescent="0.3">
      <c r="N453" s="13"/>
    </row>
    <row r="454" spans="14:14" x14ac:dyDescent="0.3">
      <c r="N454" s="13"/>
    </row>
    <row r="455" spans="14:14" x14ac:dyDescent="0.3">
      <c r="N455" s="13"/>
    </row>
    <row r="456" spans="14:14" x14ac:dyDescent="0.3">
      <c r="N456" s="13"/>
    </row>
    <row r="457" spans="14:14" x14ac:dyDescent="0.3">
      <c r="N457" s="13"/>
    </row>
    <row r="458" spans="14:14" x14ac:dyDescent="0.3">
      <c r="N458" s="13"/>
    </row>
    <row r="459" spans="14:14" x14ac:dyDescent="0.3">
      <c r="N459" s="13"/>
    </row>
    <row r="460" spans="14:14" x14ac:dyDescent="0.3">
      <c r="N460" s="13"/>
    </row>
    <row r="461" spans="14:14" x14ac:dyDescent="0.3">
      <c r="N461" s="13"/>
    </row>
    <row r="462" spans="14:14" x14ac:dyDescent="0.3">
      <c r="N462" s="13"/>
    </row>
    <row r="463" spans="14:14" x14ac:dyDescent="0.3">
      <c r="N463" s="13"/>
    </row>
    <row r="464" spans="14:14" x14ac:dyDescent="0.3">
      <c r="N464" s="13"/>
    </row>
    <row r="465" spans="14:14" x14ac:dyDescent="0.3">
      <c r="N465" s="13"/>
    </row>
    <row r="466" spans="14:14" x14ac:dyDescent="0.3">
      <c r="N466" s="13"/>
    </row>
    <row r="467" spans="14:14" x14ac:dyDescent="0.3">
      <c r="N467" s="13"/>
    </row>
    <row r="468" spans="14:14" x14ac:dyDescent="0.3">
      <c r="N468" s="13"/>
    </row>
    <row r="469" spans="14:14" x14ac:dyDescent="0.3">
      <c r="N469" s="13"/>
    </row>
    <row r="470" spans="14:14" x14ac:dyDescent="0.3">
      <c r="N470" s="13"/>
    </row>
    <row r="471" spans="14:14" x14ac:dyDescent="0.3">
      <c r="N471" s="13"/>
    </row>
    <row r="472" spans="14:14" x14ac:dyDescent="0.3">
      <c r="N472" s="13"/>
    </row>
    <row r="473" spans="14:14" x14ac:dyDescent="0.3">
      <c r="N473" s="13"/>
    </row>
    <row r="474" spans="14:14" x14ac:dyDescent="0.3">
      <c r="N474" s="13"/>
    </row>
    <row r="475" spans="14:14" x14ac:dyDescent="0.3">
      <c r="N475" s="13"/>
    </row>
    <row r="476" spans="14:14" x14ac:dyDescent="0.3">
      <c r="N476" s="13"/>
    </row>
    <row r="477" spans="14:14" x14ac:dyDescent="0.3">
      <c r="N477" s="13"/>
    </row>
    <row r="478" spans="14:14" x14ac:dyDescent="0.3">
      <c r="N478" s="13"/>
    </row>
    <row r="479" spans="14:14" x14ac:dyDescent="0.3">
      <c r="N479" s="13"/>
    </row>
    <row r="480" spans="14:14" x14ac:dyDescent="0.3">
      <c r="N480" s="13"/>
    </row>
    <row r="481" spans="14:14" x14ac:dyDescent="0.3">
      <c r="N481" s="13"/>
    </row>
    <row r="482" spans="14:14" x14ac:dyDescent="0.3">
      <c r="N482" s="13"/>
    </row>
    <row r="483" spans="14:14" x14ac:dyDescent="0.3">
      <c r="N483" s="13"/>
    </row>
    <row r="484" spans="14:14" x14ac:dyDescent="0.3">
      <c r="N484" s="13"/>
    </row>
    <row r="485" spans="14:14" x14ac:dyDescent="0.3">
      <c r="N485" s="13"/>
    </row>
    <row r="486" spans="14:14" x14ac:dyDescent="0.3">
      <c r="N486" s="13"/>
    </row>
    <row r="487" spans="14:14" x14ac:dyDescent="0.3">
      <c r="N487" s="13"/>
    </row>
    <row r="488" spans="14:14" x14ac:dyDescent="0.3">
      <c r="N488" s="13"/>
    </row>
    <row r="489" spans="14:14" x14ac:dyDescent="0.3">
      <c r="N489" s="13"/>
    </row>
    <row r="490" spans="14:14" x14ac:dyDescent="0.3">
      <c r="N490" s="13"/>
    </row>
    <row r="491" spans="14:14" x14ac:dyDescent="0.3">
      <c r="N491" s="13"/>
    </row>
    <row r="492" spans="14:14" x14ac:dyDescent="0.3">
      <c r="N492" s="13"/>
    </row>
    <row r="493" spans="14:14" x14ac:dyDescent="0.3">
      <c r="N493" s="13"/>
    </row>
    <row r="494" spans="14:14" x14ac:dyDescent="0.3">
      <c r="N494" s="13"/>
    </row>
    <row r="495" spans="14:14" x14ac:dyDescent="0.3">
      <c r="N495" s="13"/>
    </row>
    <row r="496" spans="14:14" x14ac:dyDescent="0.3">
      <c r="N496" s="13"/>
    </row>
    <row r="497" spans="14:14" x14ac:dyDescent="0.3">
      <c r="N497" s="13"/>
    </row>
    <row r="498" spans="14:14" x14ac:dyDescent="0.3">
      <c r="N498" s="13"/>
    </row>
    <row r="499" spans="14:14" x14ac:dyDescent="0.3">
      <c r="N499" s="13"/>
    </row>
    <row r="500" spans="14:14" x14ac:dyDescent="0.3">
      <c r="N500" s="13"/>
    </row>
    <row r="501" spans="14:14" x14ac:dyDescent="0.3">
      <c r="N501" s="13"/>
    </row>
    <row r="502" spans="14:14" x14ac:dyDescent="0.3">
      <c r="N502" s="13"/>
    </row>
    <row r="503" spans="14:14" x14ac:dyDescent="0.3">
      <c r="N503" s="13"/>
    </row>
    <row r="504" spans="14:14" x14ac:dyDescent="0.3">
      <c r="N504" s="13"/>
    </row>
    <row r="505" spans="14:14" x14ac:dyDescent="0.3">
      <c r="N505" s="13"/>
    </row>
    <row r="506" spans="14:14" x14ac:dyDescent="0.3">
      <c r="N506" s="13"/>
    </row>
    <row r="507" spans="14:14" x14ac:dyDescent="0.3">
      <c r="N507" s="13"/>
    </row>
    <row r="508" spans="14:14" x14ac:dyDescent="0.3">
      <c r="N508" s="13"/>
    </row>
    <row r="509" spans="14:14" x14ac:dyDescent="0.3">
      <c r="N509" s="13"/>
    </row>
    <row r="510" spans="14:14" x14ac:dyDescent="0.3">
      <c r="N510" s="13"/>
    </row>
    <row r="511" spans="14:14" x14ac:dyDescent="0.3">
      <c r="N511" s="13"/>
    </row>
    <row r="512" spans="14:14" x14ac:dyDescent="0.3">
      <c r="N512" s="13"/>
    </row>
    <row r="513" spans="14:14" x14ac:dyDescent="0.3">
      <c r="N513" s="13"/>
    </row>
    <row r="514" spans="14:14" x14ac:dyDescent="0.3">
      <c r="N514" s="13"/>
    </row>
    <row r="515" spans="14:14" x14ac:dyDescent="0.3">
      <c r="N515" s="13"/>
    </row>
    <row r="516" spans="14:14" x14ac:dyDescent="0.3">
      <c r="N516" s="13"/>
    </row>
    <row r="517" spans="14:14" x14ac:dyDescent="0.3">
      <c r="N517" s="13"/>
    </row>
    <row r="518" spans="14:14" x14ac:dyDescent="0.3">
      <c r="N518" s="13"/>
    </row>
    <row r="519" spans="14:14" x14ac:dyDescent="0.3">
      <c r="N519" s="13"/>
    </row>
    <row r="520" spans="14:14" x14ac:dyDescent="0.3">
      <c r="N520" s="13"/>
    </row>
    <row r="521" spans="14:14" x14ac:dyDescent="0.3">
      <c r="N521" s="13"/>
    </row>
    <row r="522" spans="14:14" x14ac:dyDescent="0.3">
      <c r="N522" s="13"/>
    </row>
    <row r="523" spans="14:14" x14ac:dyDescent="0.3">
      <c r="N523" s="13"/>
    </row>
    <row r="524" spans="14:14" x14ac:dyDescent="0.3">
      <c r="N524" s="13"/>
    </row>
    <row r="525" spans="14:14" x14ac:dyDescent="0.3">
      <c r="N525" s="13"/>
    </row>
    <row r="526" spans="14:14" x14ac:dyDescent="0.3">
      <c r="N526" s="13"/>
    </row>
    <row r="527" spans="14:14" x14ac:dyDescent="0.3">
      <c r="N527" s="13"/>
    </row>
    <row r="528" spans="14:14" x14ac:dyDescent="0.3">
      <c r="N528" s="13"/>
    </row>
    <row r="529" spans="14:14" x14ac:dyDescent="0.3">
      <c r="N529" s="13"/>
    </row>
    <row r="530" spans="14:14" x14ac:dyDescent="0.3">
      <c r="N530" s="13"/>
    </row>
    <row r="531" spans="14:14" x14ac:dyDescent="0.3">
      <c r="N531" s="13"/>
    </row>
    <row r="532" spans="14:14" x14ac:dyDescent="0.3">
      <c r="N532" s="13"/>
    </row>
    <row r="533" spans="14:14" x14ac:dyDescent="0.3">
      <c r="N533" s="13"/>
    </row>
    <row r="534" spans="14:14" x14ac:dyDescent="0.3">
      <c r="N534" s="13"/>
    </row>
    <row r="535" spans="14:14" x14ac:dyDescent="0.3">
      <c r="N535" s="13"/>
    </row>
    <row r="536" spans="14:14" x14ac:dyDescent="0.3">
      <c r="N536" s="13"/>
    </row>
    <row r="537" spans="14:14" x14ac:dyDescent="0.3">
      <c r="N537" s="13"/>
    </row>
    <row r="538" spans="14:14" x14ac:dyDescent="0.3">
      <c r="N538" s="13"/>
    </row>
    <row r="539" spans="14:14" x14ac:dyDescent="0.3">
      <c r="N539" s="13"/>
    </row>
    <row r="540" spans="14:14" x14ac:dyDescent="0.3">
      <c r="N540" s="13"/>
    </row>
    <row r="541" spans="14:14" x14ac:dyDescent="0.3">
      <c r="N541" s="13"/>
    </row>
    <row r="542" spans="14:14" x14ac:dyDescent="0.3">
      <c r="N542" s="13"/>
    </row>
    <row r="543" spans="14:14" x14ac:dyDescent="0.3">
      <c r="N543" s="13"/>
    </row>
    <row r="544" spans="14:14" x14ac:dyDescent="0.3">
      <c r="N544" s="13"/>
    </row>
    <row r="545" spans="14:14" x14ac:dyDescent="0.3">
      <c r="N545" s="13"/>
    </row>
    <row r="546" spans="14:14" x14ac:dyDescent="0.3">
      <c r="N546" s="13"/>
    </row>
    <row r="547" spans="14:14" x14ac:dyDescent="0.3">
      <c r="N547" s="13"/>
    </row>
    <row r="548" spans="14:14" x14ac:dyDescent="0.3">
      <c r="N548" s="13"/>
    </row>
    <row r="549" spans="14:14" x14ac:dyDescent="0.3">
      <c r="N549" s="13"/>
    </row>
    <row r="550" spans="14:14" x14ac:dyDescent="0.3">
      <c r="N550" s="13"/>
    </row>
    <row r="551" spans="14:14" x14ac:dyDescent="0.3">
      <c r="N551" s="13"/>
    </row>
    <row r="552" spans="14:14" x14ac:dyDescent="0.3">
      <c r="N552" s="13"/>
    </row>
    <row r="553" spans="14:14" x14ac:dyDescent="0.3">
      <c r="N553" s="13"/>
    </row>
    <row r="554" spans="14:14" x14ac:dyDescent="0.3">
      <c r="N554" s="13"/>
    </row>
    <row r="555" spans="14:14" x14ac:dyDescent="0.3">
      <c r="N555" s="13"/>
    </row>
    <row r="556" spans="14:14" x14ac:dyDescent="0.3">
      <c r="N556" s="13"/>
    </row>
    <row r="557" spans="14:14" x14ac:dyDescent="0.3">
      <c r="N557" s="13"/>
    </row>
    <row r="558" spans="14:14" x14ac:dyDescent="0.3">
      <c r="N558" s="13"/>
    </row>
    <row r="559" spans="14:14" x14ac:dyDescent="0.3">
      <c r="N559" s="13"/>
    </row>
    <row r="560" spans="14:14" x14ac:dyDescent="0.3">
      <c r="N560" s="13"/>
    </row>
    <row r="561" spans="14:14" x14ac:dyDescent="0.3">
      <c r="N561" s="13"/>
    </row>
    <row r="562" spans="14:14" x14ac:dyDescent="0.3">
      <c r="N562" s="13"/>
    </row>
    <row r="563" spans="14:14" x14ac:dyDescent="0.3">
      <c r="N563" s="13"/>
    </row>
    <row r="564" spans="14:14" x14ac:dyDescent="0.3">
      <c r="N564" s="13"/>
    </row>
    <row r="565" spans="14:14" x14ac:dyDescent="0.3">
      <c r="N565" s="13"/>
    </row>
    <row r="566" spans="14:14" x14ac:dyDescent="0.3">
      <c r="N566" s="13"/>
    </row>
    <row r="567" spans="14:14" x14ac:dyDescent="0.3">
      <c r="N567" s="13"/>
    </row>
    <row r="568" spans="14:14" x14ac:dyDescent="0.3">
      <c r="N568" s="13"/>
    </row>
    <row r="569" spans="14:14" x14ac:dyDescent="0.3">
      <c r="N569" s="13"/>
    </row>
    <row r="570" spans="14:14" x14ac:dyDescent="0.3">
      <c r="N570" s="13"/>
    </row>
    <row r="571" spans="14:14" x14ac:dyDescent="0.3">
      <c r="N571" s="13"/>
    </row>
    <row r="572" spans="14:14" x14ac:dyDescent="0.3">
      <c r="N572" s="13"/>
    </row>
    <row r="573" spans="14:14" x14ac:dyDescent="0.3">
      <c r="N573" s="13"/>
    </row>
    <row r="574" spans="14:14" x14ac:dyDescent="0.3">
      <c r="N574" s="13"/>
    </row>
    <row r="575" spans="14:14" x14ac:dyDescent="0.3">
      <c r="N575" s="13"/>
    </row>
    <row r="576" spans="14:14" x14ac:dyDescent="0.3">
      <c r="N576" s="13"/>
    </row>
    <row r="577" spans="14:14" x14ac:dyDescent="0.3">
      <c r="N577" s="13"/>
    </row>
    <row r="578" spans="14:14" x14ac:dyDescent="0.3">
      <c r="N578" s="13"/>
    </row>
    <row r="579" spans="14:14" x14ac:dyDescent="0.3">
      <c r="N579" s="13"/>
    </row>
    <row r="580" spans="14:14" x14ac:dyDescent="0.3">
      <c r="N580" s="13"/>
    </row>
    <row r="581" spans="14:14" x14ac:dyDescent="0.3">
      <c r="N581" s="13"/>
    </row>
    <row r="582" spans="14:14" x14ac:dyDescent="0.3">
      <c r="N582" s="13"/>
    </row>
    <row r="583" spans="14:14" x14ac:dyDescent="0.3">
      <c r="N583" s="13"/>
    </row>
    <row r="584" spans="14:14" x14ac:dyDescent="0.3">
      <c r="N584" s="13"/>
    </row>
    <row r="585" spans="14:14" x14ac:dyDescent="0.3">
      <c r="N585" s="13"/>
    </row>
    <row r="586" spans="14:14" x14ac:dyDescent="0.3">
      <c r="N586" s="13"/>
    </row>
    <row r="587" spans="14:14" x14ac:dyDescent="0.3">
      <c r="N587" s="13"/>
    </row>
    <row r="588" spans="14:14" x14ac:dyDescent="0.3">
      <c r="N588" s="13"/>
    </row>
    <row r="589" spans="14:14" x14ac:dyDescent="0.3">
      <c r="N589" s="13"/>
    </row>
    <row r="590" spans="14:14" x14ac:dyDescent="0.3">
      <c r="N590" s="13"/>
    </row>
    <row r="591" spans="14:14" x14ac:dyDescent="0.3">
      <c r="N591" s="13"/>
    </row>
    <row r="592" spans="14:14" x14ac:dyDescent="0.3">
      <c r="N592" s="13"/>
    </row>
    <row r="593" spans="14:14" x14ac:dyDescent="0.3">
      <c r="N593" s="13"/>
    </row>
    <row r="594" spans="14:14" x14ac:dyDescent="0.3">
      <c r="N594" s="13"/>
    </row>
    <row r="595" spans="14:14" x14ac:dyDescent="0.3">
      <c r="N595" s="13"/>
    </row>
    <row r="596" spans="14:14" x14ac:dyDescent="0.3">
      <c r="N596" s="13"/>
    </row>
    <row r="597" spans="14:14" x14ac:dyDescent="0.3">
      <c r="N597" s="13"/>
    </row>
    <row r="598" spans="14:14" x14ac:dyDescent="0.3">
      <c r="N598" s="13"/>
    </row>
    <row r="599" spans="14:14" x14ac:dyDescent="0.3">
      <c r="N599" s="13"/>
    </row>
    <row r="600" spans="14:14" x14ac:dyDescent="0.3">
      <c r="N600" s="13"/>
    </row>
    <row r="601" spans="14:14" x14ac:dyDescent="0.3">
      <c r="N601" s="13"/>
    </row>
    <row r="602" spans="14:14" x14ac:dyDescent="0.3">
      <c r="N602" s="13"/>
    </row>
    <row r="603" spans="14:14" x14ac:dyDescent="0.3">
      <c r="N603" s="13"/>
    </row>
    <row r="604" spans="14:14" x14ac:dyDescent="0.3">
      <c r="N604" s="13"/>
    </row>
    <row r="605" spans="14:14" x14ac:dyDescent="0.3">
      <c r="N605" s="13"/>
    </row>
    <row r="606" spans="14:14" x14ac:dyDescent="0.3">
      <c r="N606" s="13"/>
    </row>
    <row r="607" spans="14:14" x14ac:dyDescent="0.3">
      <c r="N607" s="13"/>
    </row>
    <row r="608" spans="14:14" x14ac:dyDescent="0.3">
      <c r="N608" s="13"/>
    </row>
    <row r="609" spans="14:14" x14ac:dyDescent="0.3">
      <c r="N609" s="13"/>
    </row>
    <row r="610" spans="14:14" x14ac:dyDescent="0.3">
      <c r="N610" s="13"/>
    </row>
    <row r="611" spans="14:14" x14ac:dyDescent="0.3">
      <c r="N611" s="13"/>
    </row>
    <row r="612" spans="14:14" x14ac:dyDescent="0.3">
      <c r="N612" s="13"/>
    </row>
    <row r="613" spans="14:14" x14ac:dyDescent="0.3">
      <c r="N613" s="13"/>
    </row>
    <row r="614" spans="14:14" x14ac:dyDescent="0.3">
      <c r="N614" s="13"/>
    </row>
    <row r="615" spans="14:14" x14ac:dyDescent="0.3">
      <c r="N615" s="13"/>
    </row>
    <row r="616" spans="14:14" x14ac:dyDescent="0.3">
      <c r="N616" s="13"/>
    </row>
    <row r="617" spans="14:14" x14ac:dyDescent="0.3">
      <c r="N617" s="13"/>
    </row>
    <row r="618" spans="14:14" x14ac:dyDescent="0.3">
      <c r="N618" s="13"/>
    </row>
    <row r="619" spans="14:14" x14ac:dyDescent="0.3">
      <c r="N619" s="13"/>
    </row>
    <row r="620" spans="14:14" x14ac:dyDescent="0.3">
      <c r="N620" s="13"/>
    </row>
    <row r="621" spans="14:14" x14ac:dyDescent="0.3">
      <c r="N621" s="13"/>
    </row>
    <row r="622" spans="14:14" x14ac:dyDescent="0.3">
      <c r="N622" s="13"/>
    </row>
    <row r="623" spans="14:14" x14ac:dyDescent="0.3">
      <c r="N623" s="13"/>
    </row>
    <row r="624" spans="14:14" x14ac:dyDescent="0.3">
      <c r="N624" s="13"/>
    </row>
    <row r="625" spans="14:14" x14ac:dyDescent="0.3">
      <c r="N625" s="13"/>
    </row>
    <row r="626" spans="14:14" x14ac:dyDescent="0.3">
      <c r="N626" s="13"/>
    </row>
    <row r="627" spans="14:14" x14ac:dyDescent="0.3">
      <c r="N627" s="13"/>
    </row>
    <row r="628" spans="14:14" x14ac:dyDescent="0.3">
      <c r="N628" s="13"/>
    </row>
    <row r="629" spans="14:14" x14ac:dyDescent="0.3">
      <c r="N629" s="13"/>
    </row>
    <row r="630" spans="14:14" x14ac:dyDescent="0.3">
      <c r="N630" s="13"/>
    </row>
    <row r="631" spans="14:14" x14ac:dyDescent="0.3">
      <c r="N631" s="13"/>
    </row>
    <row r="632" spans="14:14" x14ac:dyDescent="0.3">
      <c r="N632" s="13"/>
    </row>
    <row r="633" spans="14:14" x14ac:dyDescent="0.3">
      <c r="N633" s="13"/>
    </row>
    <row r="634" spans="14:14" x14ac:dyDescent="0.3">
      <c r="N634" s="13"/>
    </row>
    <row r="635" spans="14:14" x14ac:dyDescent="0.3">
      <c r="N635" s="13"/>
    </row>
    <row r="636" spans="14:14" x14ac:dyDescent="0.3">
      <c r="N636" s="13"/>
    </row>
    <row r="637" spans="14:14" x14ac:dyDescent="0.3">
      <c r="N637" s="13"/>
    </row>
    <row r="638" spans="14:14" x14ac:dyDescent="0.3">
      <c r="N638" s="13"/>
    </row>
    <row r="639" spans="14:14" x14ac:dyDescent="0.3">
      <c r="N639" s="13"/>
    </row>
    <row r="640" spans="14:14" x14ac:dyDescent="0.3">
      <c r="N640" s="13"/>
    </row>
    <row r="641" spans="14:14" x14ac:dyDescent="0.3">
      <c r="N641" s="13"/>
    </row>
    <row r="642" spans="14:14" x14ac:dyDescent="0.3">
      <c r="N642" s="13"/>
    </row>
    <row r="643" spans="14:14" x14ac:dyDescent="0.3">
      <c r="N643" s="13"/>
    </row>
    <row r="644" spans="14:14" x14ac:dyDescent="0.3">
      <c r="N644" s="13"/>
    </row>
    <row r="645" spans="14:14" x14ac:dyDescent="0.3">
      <c r="N645" s="13"/>
    </row>
    <row r="646" spans="14:14" x14ac:dyDescent="0.3">
      <c r="N646" s="13"/>
    </row>
    <row r="647" spans="14:14" x14ac:dyDescent="0.3">
      <c r="N647" s="13"/>
    </row>
    <row r="648" spans="14:14" x14ac:dyDescent="0.3">
      <c r="N648" s="13"/>
    </row>
    <row r="649" spans="14:14" x14ac:dyDescent="0.3">
      <c r="N649" s="13"/>
    </row>
    <row r="650" spans="14:14" x14ac:dyDescent="0.3">
      <c r="N650" s="13"/>
    </row>
    <row r="651" spans="14:14" x14ac:dyDescent="0.3">
      <c r="N651" s="13"/>
    </row>
    <row r="652" spans="14:14" x14ac:dyDescent="0.3">
      <c r="N652" s="13"/>
    </row>
    <row r="653" spans="14:14" x14ac:dyDescent="0.3">
      <c r="N653" s="13"/>
    </row>
    <row r="654" spans="14:14" x14ac:dyDescent="0.3">
      <c r="N654" s="13"/>
    </row>
    <row r="655" spans="14:14" x14ac:dyDescent="0.3">
      <c r="N655" s="13"/>
    </row>
    <row r="656" spans="14:14" x14ac:dyDescent="0.3">
      <c r="N656" s="13"/>
    </row>
    <row r="657" spans="14:14" x14ac:dyDescent="0.3">
      <c r="N657" s="13"/>
    </row>
    <row r="658" spans="14:14" x14ac:dyDescent="0.3">
      <c r="N658" s="13"/>
    </row>
    <row r="659" spans="14:14" x14ac:dyDescent="0.3">
      <c r="N659" s="13"/>
    </row>
    <row r="660" spans="14:14" x14ac:dyDescent="0.3">
      <c r="N660" s="13"/>
    </row>
    <row r="661" spans="14:14" x14ac:dyDescent="0.3">
      <c r="N661" s="13"/>
    </row>
    <row r="662" spans="14:14" x14ac:dyDescent="0.3">
      <c r="N662" s="13"/>
    </row>
    <row r="663" spans="14:14" x14ac:dyDescent="0.3">
      <c r="N663" s="13"/>
    </row>
    <row r="664" spans="14:14" x14ac:dyDescent="0.3">
      <c r="N664" s="13"/>
    </row>
    <row r="665" spans="14:14" x14ac:dyDescent="0.3">
      <c r="N665" s="13"/>
    </row>
    <row r="666" spans="14:14" x14ac:dyDescent="0.3">
      <c r="N666" s="13"/>
    </row>
    <row r="667" spans="14:14" x14ac:dyDescent="0.3">
      <c r="N667" s="13"/>
    </row>
    <row r="668" spans="14:14" x14ac:dyDescent="0.3">
      <c r="N668" s="13"/>
    </row>
    <row r="669" spans="14:14" x14ac:dyDescent="0.3">
      <c r="N669" s="13"/>
    </row>
    <row r="670" spans="14:14" x14ac:dyDescent="0.3">
      <c r="N670" s="13"/>
    </row>
    <row r="671" spans="14:14" x14ac:dyDescent="0.3">
      <c r="N671" s="13"/>
    </row>
    <row r="672" spans="14:14" x14ac:dyDescent="0.3">
      <c r="N672" s="13"/>
    </row>
    <row r="673" spans="14:14" x14ac:dyDescent="0.3">
      <c r="N673" s="13"/>
    </row>
    <row r="674" spans="14:14" x14ac:dyDescent="0.3">
      <c r="N674" s="13"/>
    </row>
    <row r="675" spans="14:14" x14ac:dyDescent="0.3">
      <c r="N675" s="13"/>
    </row>
    <row r="676" spans="14:14" x14ac:dyDescent="0.3">
      <c r="N676" s="13"/>
    </row>
    <row r="677" spans="14:14" x14ac:dyDescent="0.3">
      <c r="N677" s="13"/>
    </row>
    <row r="678" spans="14:14" x14ac:dyDescent="0.3">
      <c r="N678" s="13"/>
    </row>
    <row r="679" spans="14:14" x14ac:dyDescent="0.3">
      <c r="N679" s="13"/>
    </row>
    <row r="680" spans="14:14" x14ac:dyDescent="0.3">
      <c r="N680" s="13"/>
    </row>
    <row r="681" spans="14:14" x14ac:dyDescent="0.3">
      <c r="N681" s="13"/>
    </row>
    <row r="682" spans="14:14" x14ac:dyDescent="0.3">
      <c r="N682" s="13"/>
    </row>
    <row r="683" spans="14:14" x14ac:dyDescent="0.3">
      <c r="N683" s="13"/>
    </row>
    <row r="684" spans="14:14" x14ac:dyDescent="0.3">
      <c r="N684" s="13"/>
    </row>
    <row r="685" spans="14:14" x14ac:dyDescent="0.3">
      <c r="N685" s="13"/>
    </row>
    <row r="686" spans="14:14" x14ac:dyDescent="0.3">
      <c r="N686" s="13"/>
    </row>
    <row r="687" spans="14:14" x14ac:dyDescent="0.3">
      <c r="N687" s="13"/>
    </row>
    <row r="688" spans="14:14" x14ac:dyDescent="0.3">
      <c r="N688" s="13"/>
    </row>
    <row r="689" spans="14:14" x14ac:dyDescent="0.3">
      <c r="N689" s="13"/>
    </row>
    <row r="690" spans="14:14" x14ac:dyDescent="0.3">
      <c r="N690" s="13"/>
    </row>
    <row r="691" spans="14:14" x14ac:dyDescent="0.3">
      <c r="N691" s="13"/>
    </row>
    <row r="692" spans="14:14" x14ac:dyDescent="0.3">
      <c r="N692" s="13"/>
    </row>
    <row r="693" spans="14:14" x14ac:dyDescent="0.3">
      <c r="N693" s="13"/>
    </row>
    <row r="694" spans="14:14" x14ac:dyDescent="0.3">
      <c r="N694" s="13"/>
    </row>
    <row r="695" spans="14:14" x14ac:dyDescent="0.3">
      <c r="N695" s="13"/>
    </row>
    <row r="696" spans="14:14" x14ac:dyDescent="0.3">
      <c r="N696" s="13"/>
    </row>
    <row r="697" spans="14:14" x14ac:dyDescent="0.3">
      <c r="N697" s="13"/>
    </row>
    <row r="698" spans="14:14" x14ac:dyDescent="0.3">
      <c r="N698" s="13"/>
    </row>
    <row r="699" spans="14:14" x14ac:dyDescent="0.3">
      <c r="N699" s="13"/>
    </row>
    <row r="700" spans="14:14" x14ac:dyDescent="0.3">
      <c r="N700" s="13"/>
    </row>
    <row r="701" spans="14:14" x14ac:dyDescent="0.3">
      <c r="N701" s="13"/>
    </row>
    <row r="702" spans="14:14" x14ac:dyDescent="0.3">
      <c r="N702" s="13"/>
    </row>
    <row r="703" spans="14:14" x14ac:dyDescent="0.3">
      <c r="N703" s="13"/>
    </row>
    <row r="704" spans="14:14" x14ac:dyDescent="0.3">
      <c r="N704" s="13"/>
    </row>
    <row r="705" spans="14:14" x14ac:dyDescent="0.3">
      <c r="N705" s="13"/>
    </row>
    <row r="706" spans="14:14" x14ac:dyDescent="0.3">
      <c r="N706" s="13"/>
    </row>
    <row r="707" spans="14:14" x14ac:dyDescent="0.3">
      <c r="N707" s="13"/>
    </row>
    <row r="708" spans="14:14" x14ac:dyDescent="0.3">
      <c r="N708" s="13"/>
    </row>
    <row r="709" spans="14:14" x14ac:dyDescent="0.3">
      <c r="N709" s="13"/>
    </row>
    <row r="710" spans="14:14" x14ac:dyDescent="0.3">
      <c r="N710" s="13"/>
    </row>
    <row r="711" spans="14:14" x14ac:dyDescent="0.3">
      <c r="N711" s="13"/>
    </row>
    <row r="712" spans="14:14" x14ac:dyDescent="0.3">
      <c r="N712" s="13"/>
    </row>
    <row r="713" spans="14:14" x14ac:dyDescent="0.3">
      <c r="N713" s="13"/>
    </row>
    <row r="714" spans="14:14" x14ac:dyDescent="0.3">
      <c r="N714" s="13"/>
    </row>
    <row r="715" spans="14:14" x14ac:dyDescent="0.3">
      <c r="N715" s="13"/>
    </row>
    <row r="716" spans="14:14" x14ac:dyDescent="0.3">
      <c r="N716" s="13"/>
    </row>
    <row r="717" spans="14:14" x14ac:dyDescent="0.3">
      <c r="N717" s="13"/>
    </row>
    <row r="718" spans="14:14" x14ac:dyDescent="0.3">
      <c r="N718" s="13"/>
    </row>
    <row r="719" spans="14:14" x14ac:dyDescent="0.3">
      <c r="N719" s="13"/>
    </row>
    <row r="720" spans="14:14" x14ac:dyDescent="0.3">
      <c r="N720" s="13"/>
    </row>
    <row r="721" spans="14:14" x14ac:dyDescent="0.3">
      <c r="N721" s="13"/>
    </row>
    <row r="722" spans="14:14" x14ac:dyDescent="0.3">
      <c r="N722" s="13"/>
    </row>
    <row r="723" spans="14:14" x14ac:dyDescent="0.3">
      <c r="N723" s="13"/>
    </row>
    <row r="724" spans="14:14" x14ac:dyDescent="0.3">
      <c r="N724" s="13"/>
    </row>
    <row r="725" spans="14:14" x14ac:dyDescent="0.3">
      <c r="N725" s="13"/>
    </row>
    <row r="726" spans="14:14" x14ac:dyDescent="0.3">
      <c r="N726" s="13"/>
    </row>
    <row r="727" spans="14:14" x14ac:dyDescent="0.3">
      <c r="N727" s="13"/>
    </row>
    <row r="728" spans="14:14" x14ac:dyDescent="0.3">
      <c r="N728" s="13"/>
    </row>
    <row r="729" spans="14:14" x14ac:dyDescent="0.3">
      <c r="N729" s="13"/>
    </row>
    <row r="730" spans="14:14" x14ac:dyDescent="0.3">
      <c r="N730" s="13"/>
    </row>
    <row r="731" spans="14:14" x14ac:dyDescent="0.3">
      <c r="N731" s="13"/>
    </row>
    <row r="732" spans="14:14" x14ac:dyDescent="0.3">
      <c r="N732" s="13"/>
    </row>
    <row r="733" spans="14:14" x14ac:dyDescent="0.3">
      <c r="N733" s="13"/>
    </row>
    <row r="734" spans="14:14" x14ac:dyDescent="0.3">
      <c r="N734" s="13"/>
    </row>
    <row r="735" spans="14:14" x14ac:dyDescent="0.3">
      <c r="N735" s="13"/>
    </row>
    <row r="736" spans="14:14" x14ac:dyDescent="0.3">
      <c r="N736" s="13"/>
    </row>
    <row r="737" spans="14:14" x14ac:dyDescent="0.3">
      <c r="N737" s="13"/>
    </row>
    <row r="738" spans="14:14" x14ac:dyDescent="0.3">
      <c r="N738" s="13"/>
    </row>
    <row r="739" spans="14:14" x14ac:dyDescent="0.3">
      <c r="N739" s="13"/>
    </row>
    <row r="740" spans="14:14" x14ac:dyDescent="0.3">
      <c r="N740" s="13"/>
    </row>
    <row r="741" spans="14:14" x14ac:dyDescent="0.3">
      <c r="N741" s="13"/>
    </row>
    <row r="742" spans="14:14" x14ac:dyDescent="0.3">
      <c r="N742" s="13"/>
    </row>
    <row r="743" spans="14:14" x14ac:dyDescent="0.3">
      <c r="N743" s="13"/>
    </row>
    <row r="744" spans="14:14" x14ac:dyDescent="0.3">
      <c r="N744" s="13"/>
    </row>
    <row r="745" spans="14:14" x14ac:dyDescent="0.3">
      <c r="N745" s="13"/>
    </row>
    <row r="746" spans="14:14" x14ac:dyDescent="0.3">
      <c r="N746" s="13"/>
    </row>
    <row r="747" spans="14:14" x14ac:dyDescent="0.3">
      <c r="N747" s="13"/>
    </row>
    <row r="748" spans="14:14" x14ac:dyDescent="0.3">
      <c r="N748" s="13"/>
    </row>
    <row r="749" spans="14:14" x14ac:dyDescent="0.3">
      <c r="N749" s="13"/>
    </row>
    <row r="750" spans="14:14" x14ac:dyDescent="0.3">
      <c r="N750" s="13"/>
    </row>
    <row r="751" spans="14:14" x14ac:dyDescent="0.3">
      <c r="N751" s="13"/>
    </row>
    <row r="752" spans="14:14" x14ac:dyDescent="0.3">
      <c r="N752" s="13"/>
    </row>
    <row r="753" spans="14:14" x14ac:dyDescent="0.3">
      <c r="N753" s="13"/>
    </row>
    <row r="754" spans="14:14" x14ac:dyDescent="0.3">
      <c r="N754" s="13"/>
    </row>
    <row r="755" spans="14:14" x14ac:dyDescent="0.3">
      <c r="N755" s="13"/>
    </row>
    <row r="756" spans="14:14" x14ac:dyDescent="0.3">
      <c r="N756" s="13"/>
    </row>
    <row r="757" spans="14:14" x14ac:dyDescent="0.3">
      <c r="N757" s="13"/>
    </row>
    <row r="758" spans="14:14" x14ac:dyDescent="0.3">
      <c r="N758" s="13"/>
    </row>
    <row r="759" spans="14:14" x14ac:dyDescent="0.3">
      <c r="N759" s="13"/>
    </row>
    <row r="760" spans="14:14" x14ac:dyDescent="0.3">
      <c r="N760" s="13"/>
    </row>
    <row r="761" spans="14:14" x14ac:dyDescent="0.3">
      <c r="N761" s="13"/>
    </row>
    <row r="762" spans="14:14" x14ac:dyDescent="0.3">
      <c r="N762" s="13"/>
    </row>
    <row r="763" spans="14:14" x14ac:dyDescent="0.3">
      <c r="N763" s="13"/>
    </row>
    <row r="764" spans="14:14" x14ac:dyDescent="0.3">
      <c r="N764" s="13"/>
    </row>
    <row r="765" spans="14:14" x14ac:dyDescent="0.3">
      <c r="N765" s="13"/>
    </row>
    <row r="766" spans="14:14" x14ac:dyDescent="0.3">
      <c r="N766" s="13"/>
    </row>
    <row r="767" spans="14:14" x14ac:dyDescent="0.3">
      <c r="N767" s="13"/>
    </row>
    <row r="768" spans="14:14" x14ac:dyDescent="0.3">
      <c r="N768" s="13"/>
    </row>
    <row r="769" spans="14:14" x14ac:dyDescent="0.3">
      <c r="N769" s="13"/>
    </row>
    <row r="770" spans="14:14" x14ac:dyDescent="0.3">
      <c r="N770" s="13"/>
    </row>
    <row r="771" spans="14:14" x14ac:dyDescent="0.3">
      <c r="N771" s="13"/>
    </row>
    <row r="772" spans="14:14" x14ac:dyDescent="0.3">
      <c r="N772" s="13"/>
    </row>
    <row r="773" spans="14:14" x14ac:dyDescent="0.3">
      <c r="N773" s="13"/>
    </row>
    <row r="774" spans="14:14" x14ac:dyDescent="0.3">
      <c r="N774" s="13"/>
    </row>
    <row r="775" spans="14:14" x14ac:dyDescent="0.3">
      <c r="N775" s="13"/>
    </row>
    <row r="776" spans="14:14" x14ac:dyDescent="0.3">
      <c r="N776" s="13"/>
    </row>
    <row r="777" spans="14:14" x14ac:dyDescent="0.3">
      <c r="N777" s="13"/>
    </row>
    <row r="778" spans="14:14" x14ac:dyDescent="0.3">
      <c r="N778" s="13"/>
    </row>
    <row r="779" spans="14:14" x14ac:dyDescent="0.3">
      <c r="N779" s="13"/>
    </row>
    <row r="780" spans="14:14" x14ac:dyDescent="0.3">
      <c r="N780" s="13"/>
    </row>
    <row r="781" spans="14:14" x14ac:dyDescent="0.3">
      <c r="N781" s="13"/>
    </row>
    <row r="782" spans="14:14" x14ac:dyDescent="0.3">
      <c r="N782" s="13"/>
    </row>
    <row r="783" spans="14:14" x14ac:dyDescent="0.3">
      <c r="N783" s="13"/>
    </row>
    <row r="784" spans="14:14" x14ac:dyDescent="0.3">
      <c r="N784" s="13"/>
    </row>
    <row r="785" spans="14:14" x14ac:dyDescent="0.3">
      <c r="N785" s="13"/>
    </row>
    <row r="786" spans="14:14" x14ac:dyDescent="0.3">
      <c r="N786" s="13"/>
    </row>
    <row r="787" spans="14:14" x14ac:dyDescent="0.3">
      <c r="N787" s="13"/>
    </row>
    <row r="788" spans="14:14" x14ac:dyDescent="0.3">
      <c r="N788" s="13"/>
    </row>
    <row r="789" spans="14:14" x14ac:dyDescent="0.3">
      <c r="N789" s="13"/>
    </row>
    <row r="790" spans="14:14" x14ac:dyDescent="0.3">
      <c r="N790" s="13"/>
    </row>
    <row r="791" spans="14:14" x14ac:dyDescent="0.3">
      <c r="N791" s="13"/>
    </row>
    <row r="792" spans="14:14" x14ac:dyDescent="0.3">
      <c r="N792" s="13"/>
    </row>
    <row r="793" spans="14:14" x14ac:dyDescent="0.3">
      <c r="N793" s="13"/>
    </row>
    <row r="794" spans="14:14" x14ac:dyDescent="0.3">
      <c r="N794" s="13"/>
    </row>
    <row r="795" spans="14:14" x14ac:dyDescent="0.3">
      <c r="N795" s="13"/>
    </row>
    <row r="796" spans="14:14" x14ac:dyDescent="0.3">
      <c r="N796" s="13"/>
    </row>
    <row r="797" spans="14:14" x14ac:dyDescent="0.3">
      <c r="N797" s="13"/>
    </row>
    <row r="798" spans="14:14" x14ac:dyDescent="0.3">
      <c r="N798" s="13"/>
    </row>
    <row r="799" spans="14:14" x14ac:dyDescent="0.3">
      <c r="N799" s="13"/>
    </row>
    <row r="800" spans="14:14" x14ac:dyDescent="0.3">
      <c r="N800" s="13"/>
    </row>
    <row r="801" spans="14:14" x14ac:dyDescent="0.3">
      <c r="N801" s="13"/>
    </row>
    <row r="802" spans="14:14" x14ac:dyDescent="0.3">
      <c r="N802" s="13"/>
    </row>
    <row r="803" spans="14:14" x14ac:dyDescent="0.3">
      <c r="N803" s="13"/>
    </row>
    <row r="804" spans="14:14" x14ac:dyDescent="0.3">
      <c r="N804" s="13"/>
    </row>
    <row r="805" spans="14:14" x14ac:dyDescent="0.3">
      <c r="N805" s="13"/>
    </row>
    <row r="806" spans="14:14" x14ac:dyDescent="0.3">
      <c r="N806" s="13"/>
    </row>
    <row r="807" spans="14:14" x14ac:dyDescent="0.3">
      <c r="N807" s="13"/>
    </row>
    <row r="808" spans="14:14" x14ac:dyDescent="0.3">
      <c r="N808" s="13"/>
    </row>
    <row r="809" spans="14:14" x14ac:dyDescent="0.3">
      <c r="N809" s="13"/>
    </row>
    <row r="810" spans="14:14" x14ac:dyDescent="0.3">
      <c r="N810" s="13"/>
    </row>
    <row r="811" spans="14:14" x14ac:dyDescent="0.3">
      <c r="N811" s="13"/>
    </row>
    <row r="812" spans="14:14" x14ac:dyDescent="0.3">
      <c r="N812" s="13"/>
    </row>
    <row r="813" spans="14:14" x14ac:dyDescent="0.3">
      <c r="N813" s="13"/>
    </row>
    <row r="814" spans="14:14" x14ac:dyDescent="0.3">
      <c r="N814" s="13"/>
    </row>
    <row r="815" spans="14:14" x14ac:dyDescent="0.3">
      <c r="N815" s="13"/>
    </row>
    <row r="816" spans="14:14" x14ac:dyDescent="0.3">
      <c r="N816" s="13"/>
    </row>
    <row r="817" spans="14:14" x14ac:dyDescent="0.3">
      <c r="N817" s="13"/>
    </row>
    <row r="818" spans="14:14" x14ac:dyDescent="0.3">
      <c r="N818" s="13"/>
    </row>
    <row r="819" spans="14:14" x14ac:dyDescent="0.3">
      <c r="N819" s="13"/>
    </row>
    <row r="820" spans="14:14" x14ac:dyDescent="0.3">
      <c r="N820" s="13"/>
    </row>
    <row r="821" spans="14:14" x14ac:dyDescent="0.3">
      <c r="N821" s="13"/>
    </row>
    <row r="822" spans="14:14" x14ac:dyDescent="0.3">
      <c r="N822" s="13"/>
    </row>
    <row r="823" spans="14:14" x14ac:dyDescent="0.3">
      <c r="N823" s="13"/>
    </row>
    <row r="824" spans="14:14" x14ac:dyDescent="0.3">
      <c r="N824" s="13"/>
    </row>
    <row r="825" spans="14:14" x14ac:dyDescent="0.3">
      <c r="N825" s="13"/>
    </row>
    <row r="826" spans="14:14" x14ac:dyDescent="0.3">
      <c r="N826" s="13"/>
    </row>
    <row r="827" spans="14:14" x14ac:dyDescent="0.3">
      <c r="N827" s="13"/>
    </row>
    <row r="828" spans="14:14" x14ac:dyDescent="0.3">
      <c r="N828" s="13"/>
    </row>
    <row r="829" spans="14:14" x14ac:dyDescent="0.3">
      <c r="N829" s="13"/>
    </row>
    <row r="830" spans="14:14" x14ac:dyDescent="0.3">
      <c r="N830" s="13"/>
    </row>
    <row r="831" spans="14:14" x14ac:dyDescent="0.3">
      <c r="N831" s="13"/>
    </row>
    <row r="832" spans="14:14" x14ac:dyDescent="0.3">
      <c r="N832" s="13"/>
    </row>
    <row r="833" spans="14:14" x14ac:dyDescent="0.3">
      <c r="N833" s="13"/>
    </row>
    <row r="834" spans="14:14" x14ac:dyDescent="0.3">
      <c r="N834" s="13"/>
    </row>
    <row r="835" spans="14:14" x14ac:dyDescent="0.3">
      <c r="N835" s="13"/>
    </row>
    <row r="836" spans="14:14" x14ac:dyDescent="0.3">
      <c r="N836" s="13"/>
    </row>
    <row r="837" spans="14:14" x14ac:dyDescent="0.3">
      <c r="N837" s="13"/>
    </row>
    <row r="838" spans="14:14" x14ac:dyDescent="0.3">
      <c r="N838" s="13"/>
    </row>
    <row r="839" spans="14:14" x14ac:dyDescent="0.3">
      <c r="N839" s="13"/>
    </row>
    <row r="840" spans="14:14" x14ac:dyDescent="0.3">
      <c r="N840" s="13"/>
    </row>
    <row r="841" spans="14:14" x14ac:dyDescent="0.3">
      <c r="N841" s="13"/>
    </row>
    <row r="842" spans="14:14" x14ac:dyDescent="0.3">
      <c r="N842" s="13"/>
    </row>
    <row r="843" spans="14:14" x14ac:dyDescent="0.3">
      <c r="N843" s="13"/>
    </row>
    <row r="844" spans="14:14" x14ac:dyDescent="0.3">
      <c r="N844" s="13"/>
    </row>
    <row r="845" spans="14:14" x14ac:dyDescent="0.3">
      <c r="N845" s="13"/>
    </row>
    <row r="846" spans="14:14" x14ac:dyDescent="0.3">
      <c r="N846" s="13"/>
    </row>
    <row r="847" spans="14:14" x14ac:dyDescent="0.3">
      <c r="N847" s="13"/>
    </row>
    <row r="848" spans="14:14" x14ac:dyDescent="0.3">
      <c r="N848" s="13"/>
    </row>
    <row r="849" spans="14:14" x14ac:dyDescent="0.3">
      <c r="N849" s="13"/>
    </row>
    <row r="850" spans="14:14" x14ac:dyDescent="0.3">
      <c r="N850" s="13"/>
    </row>
    <row r="851" spans="14:14" x14ac:dyDescent="0.3">
      <c r="N851" s="13"/>
    </row>
    <row r="852" spans="14:14" x14ac:dyDescent="0.3">
      <c r="N852" s="13"/>
    </row>
    <row r="853" spans="14:14" x14ac:dyDescent="0.3">
      <c r="N853" s="13"/>
    </row>
    <row r="854" spans="14:14" x14ac:dyDescent="0.3">
      <c r="N854" s="13"/>
    </row>
    <row r="855" spans="14:14" x14ac:dyDescent="0.3">
      <c r="N855" s="13"/>
    </row>
    <row r="856" spans="14:14" x14ac:dyDescent="0.3">
      <c r="N856" s="13"/>
    </row>
    <row r="857" spans="14:14" x14ac:dyDescent="0.3">
      <c r="N857" s="13"/>
    </row>
    <row r="858" spans="14:14" x14ac:dyDescent="0.3">
      <c r="N858" s="13"/>
    </row>
    <row r="859" spans="14:14" x14ac:dyDescent="0.3">
      <c r="N859" s="13"/>
    </row>
    <row r="860" spans="14:14" x14ac:dyDescent="0.3">
      <c r="N860" s="13"/>
    </row>
    <row r="861" spans="14:14" x14ac:dyDescent="0.3">
      <c r="N861" s="13"/>
    </row>
    <row r="862" spans="14:14" x14ac:dyDescent="0.3">
      <c r="N862" s="13"/>
    </row>
    <row r="863" spans="14:14" x14ac:dyDescent="0.3">
      <c r="N863" s="13"/>
    </row>
    <row r="864" spans="14:14" x14ac:dyDescent="0.3">
      <c r="N864" s="13"/>
    </row>
    <row r="865" spans="14:14" x14ac:dyDescent="0.3">
      <c r="N865" s="13"/>
    </row>
    <row r="866" spans="14:14" x14ac:dyDescent="0.3">
      <c r="N866" s="13"/>
    </row>
    <row r="867" spans="14:14" x14ac:dyDescent="0.3">
      <c r="N867" s="13"/>
    </row>
    <row r="868" spans="14:14" x14ac:dyDescent="0.3">
      <c r="N868" s="13"/>
    </row>
    <row r="869" spans="14:14" x14ac:dyDescent="0.3">
      <c r="N869" s="13"/>
    </row>
    <row r="870" spans="14:14" x14ac:dyDescent="0.3">
      <c r="N870" s="13"/>
    </row>
    <row r="871" spans="14:14" x14ac:dyDescent="0.3">
      <c r="N871" s="13"/>
    </row>
    <row r="872" spans="14:14" x14ac:dyDescent="0.3">
      <c r="N872" s="13"/>
    </row>
    <row r="873" spans="14:14" x14ac:dyDescent="0.3">
      <c r="N873" s="13"/>
    </row>
    <row r="874" spans="14:14" x14ac:dyDescent="0.3">
      <c r="N874" s="13"/>
    </row>
    <row r="875" spans="14:14" x14ac:dyDescent="0.3">
      <c r="N875" s="13"/>
    </row>
    <row r="876" spans="14:14" x14ac:dyDescent="0.3">
      <c r="N876" s="13"/>
    </row>
    <row r="877" spans="14:14" x14ac:dyDescent="0.3">
      <c r="N877" s="13"/>
    </row>
    <row r="878" spans="14:14" x14ac:dyDescent="0.3">
      <c r="N878" s="13"/>
    </row>
    <row r="879" spans="14:14" x14ac:dyDescent="0.3">
      <c r="N879" s="13"/>
    </row>
    <row r="880" spans="14:14" x14ac:dyDescent="0.3">
      <c r="N880" s="13"/>
    </row>
    <row r="881" spans="14:14" x14ac:dyDescent="0.3">
      <c r="N881" s="13"/>
    </row>
    <row r="882" spans="14:14" x14ac:dyDescent="0.3">
      <c r="N882" s="13"/>
    </row>
    <row r="883" spans="14:14" x14ac:dyDescent="0.3">
      <c r="N883" s="13"/>
    </row>
    <row r="884" spans="14:14" x14ac:dyDescent="0.3">
      <c r="N884" s="13"/>
    </row>
    <row r="885" spans="14:14" x14ac:dyDescent="0.3">
      <c r="N885" s="13"/>
    </row>
    <row r="886" spans="14:14" x14ac:dyDescent="0.3">
      <c r="N886" s="13"/>
    </row>
    <row r="887" spans="14:14" x14ac:dyDescent="0.3">
      <c r="N887" s="13"/>
    </row>
    <row r="888" spans="14:14" x14ac:dyDescent="0.3">
      <c r="N888" s="13"/>
    </row>
    <row r="889" spans="14:14" x14ac:dyDescent="0.3">
      <c r="N889" s="13"/>
    </row>
    <row r="890" spans="14:14" x14ac:dyDescent="0.3">
      <c r="N890" s="13"/>
    </row>
    <row r="891" spans="14:14" x14ac:dyDescent="0.3">
      <c r="N891" s="13"/>
    </row>
    <row r="892" spans="14:14" x14ac:dyDescent="0.3">
      <c r="N892" s="13"/>
    </row>
    <row r="893" spans="14:14" x14ac:dyDescent="0.3">
      <c r="N893" s="13"/>
    </row>
    <row r="894" spans="14:14" x14ac:dyDescent="0.3">
      <c r="N894" s="13"/>
    </row>
    <row r="895" spans="14:14" x14ac:dyDescent="0.3">
      <c r="N895" s="13"/>
    </row>
    <row r="896" spans="14:14" x14ac:dyDescent="0.3">
      <c r="N896" s="13"/>
    </row>
    <row r="897" spans="14:14" x14ac:dyDescent="0.3">
      <c r="N897" s="13"/>
    </row>
    <row r="898" spans="14:14" x14ac:dyDescent="0.3">
      <c r="N898" s="13"/>
    </row>
    <row r="899" spans="14:14" x14ac:dyDescent="0.3">
      <c r="N899" s="13"/>
    </row>
    <row r="900" spans="14:14" x14ac:dyDescent="0.3">
      <c r="N900" s="13"/>
    </row>
    <row r="901" spans="14:14" x14ac:dyDescent="0.3">
      <c r="N901" s="13"/>
    </row>
    <row r="902" spans="14:14" x14ac:dyDescent="0.3">
      <c r="N902" s="13"/>
    </row>
    <row r="903" spans="14:14" x14ac:dyDescent="0.3">
      <c r="N903" s="13"/>
    </row>
    <row r="904" spans="14:14" x14ac:dyDescent="0.3">
      <c r="N904" s="13"/>
    </row>
    <row r="905" spans="14:14" x14ac:dyDescent="0.3">
      <c r="N905" s="13"/>
    </row>
    <row r="906" spans="14:14" x14ac:dyDescent="0.3">
      <c r="N906" s="13"/>
    </row>
    <row r="907" spans="14:14" x14ac:dyDescent="0.3">
      <c r="N907" s="13"/>
    </row>
    <row r="908" spans="14:14" x14ac:dyDescent="0.3">
      <c r="N908" s="13"/>
    </row>
    <row r="909" spans="14:14" x14ac:dyDescent="0.3">
      <c r="N909" s="13"/>
    </row>
    <row r="910" spans="14:14" x14ac:dyDescent="0.3">
      <c r="N910" s="13"/>
    </row>
    <row r="911" spans="14:14" x14ac:dyDescent="0.3">
      <c r="N911" s="13"/>
    </row>
    <row r="912" spans="14:14" x14ac:dyDescent="0.3">
      <c r="N912" s="13"/>
    </row>
    <row r="913" spans="14:14" x14ac:dyDescent="0.3">
      <c r="N913" s="13"/>
    </row>
    <row r="914" spans="14:14" x14ac:dyDescent="0.3">
      <c r="N914" s="13"/>
    </row>
    <row r="915" spans="14:14" x14ac:dyDescent="0.3">
      <c r="N915" s="13"/>
    </row>
    <row r="916" spans="14:14" x14ac:dyDescent="0.3">
      <c r="N916" s="13"/>
    </row>
    <row r="917" spans="14:14" x14ac:dyDescent="0.3">
      <c r="N917" s="13"/>
    </row>
    <row r="918" spans="14:14" x14ac:dyDescent="0.3">
      <c r="N918" s="13"/>
    </row>
    <row r="919" spans="14:14" x14ac:dyDescent="0.3">
      <c r="N919" s="13"/>
    </row>
    <row r="920" spans="14:14" x14ac:dyDescent="0.3">
      <c r="N920" s="13"/>
    </row>
    <row r="921" spans="14:14" x14ac:dyDescent="0.3">
      <c r="N921" s="13"/>
    </row>
    <row r="922" spans="14:14" x14ac:dyDescent="0.3">
      <c r="N922" s="13"/>
    </row>
    <row r="923" spans="14:14" x14ac:dyDescent="0.3">
      <c r="N923" s="13"/>
    </row>
    <row r="924" spans="14:14" x14ac:dyDescent="0.3">
      <c r="N924" s="13"/>
    </row>
    <row r="925" spans="14:14" x14ac:dyDescent="0.3">
      <c r="N925" s="13"/>
    </row>
    <row r="926" spans="14:14" x14ac:dyDescent="0.3">
      <c r="N926" s="13"/>
    </row>
    <row r="927" spans="14:14" x14ac:dyDescent="0.3">
      <c r="N927" s="13"/>
    </row>
    <row r="928" spans="14:14" x14ac:dyDescent="0.3">
      <c r="N928" s="13"/>
    </row>
    <row r="929" spans="14:14" x14ac:dyDescent="0.3">
      <c r="N929" s="13"/>
    </row>
    <row r="930" spans="14:14" x14ac:dyDescent="0.3">
      <c r="N930" s="13"/>
    </row>
    <row r="931" spans="14:14" x14ac:dyDescent="0.3">
      <c r="N931" s="13"/>
    </row>
    <row r="932" spans="14:14" x14ac:dyDescent="0.3">
      <c r="N932" s="13"/>
    </row>
    <row r="933" spans="14:14" x14ac:dyDescent="0.3">
      <c r="N933" s="13"/>
    </row>
    <row r="934" spans="14:14" x14ac:dyDescent="0.3">
      <c r="N934" s="13"/>
    </row>
    <row r="935" spans="14:14" x14ac:dyDescent="0.3">
      <c r="N935" s="13"/>
    </row>
    <row r="936" spans="14:14" x14ac:dyDescent="0.3">
      <c r="N936" s="13"/>
    </row>
    <row r="937" spans="14:14" x14ac:dyDescent="0.3">
      <c r="N937" s="13"/>
    </row>
    <row r="938" spans="14:14" x14ac:dyDescent="0.3">
      <c r="N938" s="13"/>
    </row>
    <row r="939" spans="14:14" x14ac:dyDescent="0.3">
      <c r="N939" s="13"/>
    </row>
    <row r="940" spans="14:14" x14ac:dyDescent="0.3">
      <c r="N940" s="13"/>
    </row>
    <row r="941" spans="14:14" x14ac:dyDescent="0.3">
      <c r="N941" s="13"/>
    </row>
    <row r="942" spans="14:14" x14ac:dyDescent="0.3">
      <c r="N942" s="13"/>
    </row>
    <row r="943" spans="14:14" x14ac:dyDescent="0.3">
      <c r="N943" s="13"/>
    </row>
    <row r="944" spans="14:14" x14ac:dyDescent="0.3">
      <c r="N944" s="13"/>
    </row>
    <row r="945" spans="14:14" x14ac:dyDescent="0.3">
      <c r="N945" s="13"/>
    </row>
    <row r="946" spans="14:14" x14ac:dyDescent="0.3">
      <c r="N946" s="13"/>
    </row>
    <row r="947" spans="14:14" x14ac:dyDescent="0.3">
      <c r="N947" s="13"/>
    </row>
    <row r="948" spans="14:14" x14ac:dyDescent="0.3">
      <c r="N948" s="13"/>
    </row>
    <row r="949" spans="14:14" x14ac:dyDescent="0.3">
      <c r="N949" s="13"/>
    </row>
    <row r="950" spans="14:14" x14ac:dyDescent="0.3">
      <c r="N950" s="13"/>
    </row>
    <row r="951" spans="14:14" x14ac:dyDescent="0.3">
      <c r="N951" s="13"/>
    </row>
    <row r="952" spans="14:14" x14ac:dyDescent="0.3">
      <c r="N952" s="13"/>
    </row>
    <row r="953" spans="14:14" x14ac:dyDescent="0.3">
      <c r="N953" s="13"/>
    </row>
    <row r="954" spans="14:14" x14ac:dyDescent="0.3">
      <c r="N954" s="13"/>
    </row>
    <row r="955" spans="14:14" x14ac:dyDescent="0.3">
      <c r="N955" s="13"/>
    </row>
    <row r="956" spans="14:14" x14ac:dyDescent="0.3">
      <c r="N956" s="13"/>
    </row>
    <row r="957" spans="14:14" x14ac:dyDescent="0.3">
      <c r="N957" s="13"/>
    </row>
    <row r="958" spans="14:14" x14ac:dyDescent="0.3">
      <c r="N958" s="13"/>
    </row>
    <row r="959" spans="14:14" x14ac:dyDescent="0.3">
      <c r="N959" s="13"/>
    </row>
    <row r="960" spans="14:14" x14ac:dyDescent="0.3">
      <c r="N960" s="13"/>
    </row>
    <row r="961" spans="14:14" x14ac:dyDescent="0.3">
      <c r="N961" s="13"/>
    </row>
    <row r="962" spans="14:14" x14ac:dyDescent="0.3">
      <c r="N962" s="13"/>
    </row>
    <row r="963" spans="14:14" x14ac:dyDescent="0.3">
      <c r="N963" s="13"/>
    </row>
    <row r="964" spans="14:14" x14ac:dyDescent="0.3">
      <c r="N964" s="13"/>
    </row>
    <row r="965" spans="14:14" x14ac:dyDescent="0.3">
      <c r="N965" s="13"/>
    </row>
    <row r="966" spans="14:14" x14ac:dyDescent="0.3">
      <c r="N966" s="13"/>
    </row>
    <row r="967" spans="14:14" x14ac:dyDescent="0.3">
      <c r="N967" s="13"/>
    </row>
    <row r="968" spans="14:14" x14ac:dyDescent="0.3">
      <c r="N968" s="13"/>
    </row>
    <row r="969" spans="14:14" x14ac:dyDescent="0.3">
      <c r="N969" s="13"/>
    </row>
    <row r="970" spans="14:14" x14ac:dyDescent="0.3">
      <c r="N970" s="13"/>
    </row>
    <row r="971" spans="14:14" x14ac:dyDescent="0.3">
      <c r="N971" s="13"/>
    </row>
    <row r="972" spans="14:14" x14ac:dyDescent="0.3">
      <c r="N972" s="13"/>
    </row>
    <row r="973" spans="14:14" x14ac:dyDescent="0.3">
      <c r="N973" s="13"/>
    </row>
    <row r="974" spans="14:14" x14ac:dyDescent="0.3">
      <c r="N974" s="13"/>
    </row>
    <row r="975" spans="14:14" x14ac:dyDescent="0.3">
      <c r="N975" s="13"/>
    </row>
    <row r="976" spans="14:14" x14ac:dyDescent="0.3">
      <c r="N976" s="13"/>
    </row>
    <row r="977" spans="14:14" x14ac:dyDescent="0.3">
      <c r="N977" s="13"/>
    </row>
    <row r="978" spans="14:14" x14ac:dyDescent="0.3">
      <c r="N978" s="13"/>
    </row>
    <row r="979" spans="14:14" x14ac:dyDescent="0.3">
      <c r="N979" s="13"/>
    </row>
    <row r="980" spans="14:14" x14ac:dyDescent="0.3">
      <c r="N980" s="13"/>
    </row>
    <row r="981" spans="14:14" x14ac:dyDescent="0.3">
      <c r="N981" s="13"/>
    </row>
    <row r="982" spans="14:14" x14ac:dyDescent="0.3">
      <c r="N982" s="13"/>
    </row>
    <row r="983" spans="14:14" x14ac:dyDescent="0.3">
      <c r="N983" s="13"/>
    </row>
    <row r="984" spans="14:14" x14ac:dyDescent="0.3">
      <c r="N984" s="13"/>
    </row>
    <row r="985" spans="14:14" x14ac:dyDescent="0.3">
      <c r="N985" s="13"/>
    </row>
    <row r="986" spans="14:14" x14ac:dyDescent="0.3">
      <c r="N986" s="13"/>
    </row>
    <row r="987" spans="14:14" x14ac:dyDescent="0.3">
      <c r="N987" s="13"/>
    </row>
    <row r="988" spans="14:14" x14ac:dyDescent="0.3">
      <c r="N988" s="13"/>
    </row>
    <row r="989" spans="14:14" x14ac:dyDescent="0.3">
      <c r="N989" s="13"/>
    </row>
    <row r="990" spans="14:14" x14ac:dyDescent="0.3">
      <c r="N990" s="13"/>
    </row>
    <row r="991" spans="14:14" x14ac:dyDescent="0.3">
      <c r="N991" s="13"/>
    </row>
    <row r="992" spans="14:14" x14ac:dyDescent="0.3">
      <c r="N992" s="13"/>
    </row>
    <row r="993" spans="14:14" x14ac:dyDescent="0.3">
      <c r="N993" s="13"/>
    </row>
    <row r="994" spans="14:14" x14ac:dyDescent="0.3">
      <c r="N994" s="13"/>
    </row>
    <row r="995" spans="14:14" x14ac:dyDescent="0.3">
      <c r="N995" s="13"/>
    </row>
    <row r="996" spans="14:14" x14ac:dyDescent="0.3">
      <c r="N996" s="13"/>
    </row>
    <row r="997" spans="14:14" x14ac:dyDescent="0.3">
      <c r="N997" s="13"/>
    </row>
    <row r="998" spans="14:14" x14ac:dyDescent="0.3">
      <c r="N998" s="13"/>
    </row>
    <row r="999" spans="14:14" x14ac:dyDescent="0.3">
      <c r="N999" s="13"/>
    </row>
    <row r="1000" spans="14:14" x14ac:dyDescent="0.3">
      <c r="N1000" s="13"/>
    </row>
    <row r="1001" spans="14:14" x14ac:dyDescent="0.3">
      <c r="N1001" s="13"/>
    </row>
    <row r="1002" spans="14:14" x14ac:dyDescent="0.3">
      <c r="N1002" s="13"/>
    </row>
    <row r="1003" spans="14:14" x14ac:dyDescent="0.3">
      <c r="N1003" s="13"/>
    </row>
    <row r="1004" spans="14:14" x14ac:dyDescent="0.3">
      <c r="N1004" s="13"/>
    </row>
    <row r="1005" spans="14:14" x14ac:dyDescent="0.3">
      <c r="N1005" s="13"/>
    </row>
    <row r="1006" spans="14:14" x14ac:dyDescent="0.3">
      <c r="N1006" s="13"/>
    </row>
    <row r="1007" spans="14:14" x14ac:dyDescent="0.3">
      <c r="N1007" s="13"/>
    </row>
    <row r="1008" spans="14:14" x14ac:dyDescent="0.3">
      <c r="N1008" s="13"/>
    </row>
    <row r="1009" spans="14:14" x14ac:dyDescent="0.3">
      <c r="N1009" s="13"/>
    </row>
    <row r="1010" spans="14:14" x14ac:dyDescent="0.3">
      <c r="N1010" s="13"/>
    </row>
    <row r="1011" spans="14:14" x14ac:dyDescent="0.3">
      <c r="N1011" s="13"/>
    </row>
    <row r="1012" spans="14:14" x14ac:dyDescent="0.3">
      <c r="N1012" s="13"/>
    </row>
    <row r="1013" spans="14:14" x14ac:dyDescent="0.3">
      <c r="N1013" s="13"/>
    </row>
    <row r="1014" spans="14:14" x14ac:dyDescent="0.3">
      <c r="N1014" s="13"/>
    </row>
    <row r="1015" spans="14:14" x14ac:dyDescent="0.3">
      <c r="N1015" s="13"/>
    </row>
    <row r="1016" spans="14:14" x14ac:dyDescent="0.3">
      <c r="N1016" s="13"/>
    </row>
    <row r="1017" spans="14:14" x14ac:dyDescent="0.3">
      <c r="N1017" s="13"/>
    </row>
    <row r="1018" spans="14:14" x14ac:dyDescent="0.3">
      <c r="N1018" s="13"/>
    </row>
    <row r="1019" spans="14:14" x14ac:dyDescent="0.3">
      <c r="N1019" s="13"/>
    </row>
    <row r="1020" spans="14:14" x14ac:dyDescent="0.3">
      <c r="N1020" s="13"/>
    </row>
    <row r="1021" spans="14:14" x14ac:dyDescent="0.3">
      <c r="N1021" s="13"/>
    </row>
    <row r="1022" spans="14:14" x14ac:dyDescent="0.3">
      <c r="N1022" s="13"/>
    </row>
    <row r="1023" spans="14:14" x14ac:dyDescent="0.3">
      <c r="N1023" s="13"/>
    </row>
    <row r="1024" spans="14:14" x14ac:dyDescent="0.3">
      <c r="N1024" s="13"/>
    </row>
    <row r="1025" spans="14:14" x14ac:dyDescent="0.3">
      <c r="N1025" s="13"/>
    </row>
    <row r="1026" spans="14:14" x14ac:dyDescent="0.3">
      <c r="N1026" s="13"/>
    </row>
    <row r="1027" spans="14:14" x14ac:dyDescent="0.3">
      <c r="N1027" s="13"/>
    </row>
    <row r="1028" spans="14:14" x14ac:dyDescent="0.3">
      <c r="N1028" s="13"/>
    </row>
    <row r="1029" spans="14:14" x14ac:dyDescent="0.3">
      <c r="N1029" s="13"/>
    </row>
    <row r="1030" spans="14:14" x14ac:dyDescent="0.3">
      <c r="N1030" s="13"/>
    </row>
    <row r="1031" spans="14:14" x14ac:dyDescent="0.3">
      <c r="N1031" s="13"/>
    </row>
    <row r="1032" spans="14:14" x14ac:dyDescent="0.3">
      <c r="N1032" s="13"/>
    </row>
    <row r="1033" spans="14:14" x14ac:dyDescent="0.3">
      <c r="N1033" s="13"/>
    </row>
    <row r="1034" spans="14:14" x14ac:dyDescent="0.3">
      <c r="N1034" s="13"/>
    </row>
    <row r="1035" spans="14:14" x14ac:dyDescent="0.3">
      <c r="N1035" s="13"/>
    </row>
    <row r="1036" spans="14:14" x14ac:dyDescent="0.3">
      <c r="N1036" s="13"/>
    </row>
    <row r="1037" spans="14:14" x14ac:dyDescent="0.3">
      <c r="N1037" s="13"/>
    </row>
    <row r="1038" spans="14:14" x14ac:dyDescent="0.3">
      <c r="N1038" s="13"/>
    </row>
    <row r="1039" spans="14:14" x14ac:dyDescent="0.3">
      <c r="N1039" s="13"/>
    </row>
    <row r="1040" spans="14:14" x14ac:dyDescent="0.3">
      <c r="N1040" s="13"/>
    </row>
    <row r="1041" spans="14:14" x14ac:dyDescent="0.3">
      <c r="N1041" s="13"/>
    </row>
    <row r="1042" spans="14:14" x14ac:dyDescent="0.3">
      <c r="N1042" s="13"/>
    </row>
    <row r="1043" spans="14:14" x14ac:dyDescent="0.3">
      <c r="N1043" s="13"/>
    </row>
    <row r="1044" spans="14:14" x14ac:dyDescent="0.3">
      <c r="N1044" s="13"/>
    </row>
    <row r="1045" spans="14:14" x14ac:dyDescent="0.3">
      <c r="N1045" s="13"/>
    </row>
    <row r="1046" spans="14:14" x14ac:dyDescent="0.3">
      <c r="N1046" s="13"/>
    </row>
    <row r="1047" spans="14:14" x14ac:dyDescent="0.3">
      <c r="N1047" s="13"/>
    </row>
    <row r="1048" spans="14:14" x14ac:dyDescent="0.3">
      <c r="N1048" s="13"/>
    </row>
    <row r="1049" spans="14:14" x14ac:dyDescent="0.3">
      <c r="N1049" s="13"/>
    </row>
    <row r="1050" spans="14:14" x14ac:dyDescent="0.3">
      <c r="N1050" s="13"/>
    </row>
    <row r="1051" spans="14:14" x14ac:dyDescent="0.3">
      <c r="N1051" s="13"/>
    </row>
    <row r="1052" spans="14:14" x14ac:dyDescent="0.3">
      <c r="N1052" s="13"/>
    </row>
    <row r="1053" spans="14:14" x14ac:dyDescent="0.3">
      <c r="N1053" s="13"/>
    </row>
    <row r="1054" spans="14:14" x14ac:dyDescent="0.3">
      <c r="N1054" s="13"/>
    </row>
    <row r="1055" spans="14:14" x14ac:dyDescent="0.3">
      <c r="N1055" s="13"/>
    </row>
    <row r="1056" spans="14:14" x14ac:dyDescent="0.3">
      <c r="N1056" s="13"/>
    </row>
    <row r="1057" spans="14:14" x14ac:dyDescent="0.3">
      <c r="N1057" s="13"/>
    </row>
    <row r="1058" spans="14:14" x14ac:dyDescent="0.3">
      <c r="N1058" s="13"/>
    </row>
    <row r="1059" spans="14:14" x14ac:dyDescent="0.3">
      <c r="N1059" s="13"/>
    </row>
    <row r="1060" spans="14:14" x14ac:dyDescent="0.3">
      <c r="N1060" s="13"/>
    </row>
    <row r="1061" spans="14:14" x14ac:dyDescent="0.3">
      <c r="N1061" s="13"/>
    </row>
    <row r="1062" spans="14:14" x14ac:dyDescent="0.3">
      <c r="N1062" s="13"/>
    </row>
    <row r="1063" spans="14:14" x14ac:dyDescent="0.3">
      <c r="N1063" s="13"/>
    </row>
    <row r="1064" spans="14:14" x14ac:dyDescent="0.3">
      <c r="N1064" s="13"/>
    </row>
    <row r="1065" spans="14:14" x14ac:dyDescent="0.3">
      <c r="N1065" s="13"/>
    </row>
    <row r="1066" spans="14:14" x14ac:dyDescent="0.3">
      <c r="N1066" s="13"/>
    </row>
    <row r="1067" spans="14:14" x14ac:dyDescent="0.3">
      <c r="N1067" s="13"/>
    </row>
    <row r="1068" spans="14:14" x14ac:dyDescent="0.3">
      <c r="N1068" s="13"/>
    </row>
    <row r="1069" spans="14:14" x14ac:dyDescent="0.3">
      <c r="N1069" s="13"/>
    </row>
    <row r="1070" spans="14:14" x14ac:dyDescent="0.3">
      <c r="N1070" s="13"/>
    </row>
    <row r="1071" spans="14:14" x14ac:dyDescent="0.3">
      <c r="N1071" s="13"/>
    </row>
    <row r="1072" spans="14:14" x14ac:dyDescent="0.3">
      <c r="N1072" s="13"/>
    </row>
    <row r="1073" spans="14:14" x14ac:dyDescent="0.3">
      <c r="N1073" s="13"/>
    </row>
    <row r="1074" spans="14:14" x14ac:dyDescent="0.3">
      <c r="N1074" s="13"/>
    </row>
    <row r="1075" spans="14:14" x14ac:dyDescent="0.3">
      <c r="N1075" s="13"/>
    </row>
    <row r="1076" spans="14:14" x14ac:dyDescent="0.3">
      <c r="N1076" s="13"/>
    </row>
    <row r="1077" spans="14:14" x14ac:dyDescent="0.3">
      <c r="N1077" s="13"/>
    </row>
    <row r="1078" spans="14:14" x14ac:dyDescent="0.3">
      <c r="N1078" s="13"/>
    </row>
    <row r="1079" spans="14:14" x14ac:dyDescent="0.3">
      <c r="N1079" s="13"/>
    </row>
    <row r="1080" spans="14:14" x14ac:dyDescent="0.3">
      <c r="N1080" s="13"/>
    </row>
    <row r="1081" spans="14:14" x14ac:dyDescent="0.3">
      <c r="N1081" s="13"/>
    </row>
    <row r="1082" spans="14:14" x14ac:dyDescent="0.3">
      <c r="N1082" s="13"/>
    </row>
    <row r="1083" spans="14:14" x14ac:dyDescent="0.3">
      <c r="N1083" s="13"/>
    </row>
    <row r="1084" spans="14:14" x14ac:dyDescent="0.3">
      <c r="N1084" s="13"/>
    </row>
    <row r="1085" spans="14:14" x14ac:dyDescent="0.3">
      <c r="N1085" s="13"/>
    </row>
    <row r="1086" spans="14:14" x14ac:dyDescent="0.3">
      <c r="N1086" s="13"/>
    </row>
    <row r="1087" spans="14:14" x14ac:dyDescent="0.3">
      <c r="N1087" s="13"/>
    </row>
    <row r="1088" spans="14:14" x14ac:dyDescent="0.3">
      <c r="N1088" s="13"/>
    </row>
    <row r="1089" spans="14:14" x14ac:dyDescent="0.3">
      <c r="N1089" s="13"/>
    </row>
    <row r="1090" spans="14:14" x14ac:dyDescent="0.3">
      <c r="N1090" s="13"/>
    </row>
    <row r="1091" spans="14:14" x14ac:dyDescent="0.3">
      <c r="N1091" s="13"/>
    </row>
    <row r="1092" spans="14:14" x14ac:dyDescent="0.3">
      <c r="N1092" s="13"/>
    </row>
    <row r="1093" spans="14:14" x14ac:dyDescent="0.3">
      <c r="N1093" s="13"/>
    </row>
    <row r="1094" spans="14:14" x14ac:dyDescent="0.3">
      <c r="N1094" s="13"/>
    </row>
    <row r="1095" spans="14:14" x14ac:dyDescent="0.3">
      <c r="N1095" s="13"/>
    </row>
    <row r="1096" spans="14:14" x14ac:dyDescent="0.3">
      <c r="N1096" s="13"/>
    </row>
    <row r="1097" spans="14:14" x14ac:dyDescent="0.3">
      <c r="N1097" s="13"/>
    </row>
    <row r="1098" spans="14:14" x14ac:dyDescent="0.3">
      <c r="N1098" s="13"/>
    </row>
    <row r="1099" spans="14:14" x14ac:dyDescent="0.3">
      <c r="N1099" s="13"/>
    </row>
    <row r="1100" spans="14:14" x14ac:dyDescent="0.3">
      <c r="N1100" s="13"/>
    </row>
    <row r="1101" spans="14:14" x14ac:dyDescent="0.3">
      <c r="N1101" s="13"/>
    </row>
    <row r="1102" spans="14:14" x14ac:dyDescent="0.3">
      <c r="N1102" s="13"/>
    </row>
    <row r="1103" spans="14:14" x14ac:dyDescent="0.3">
      <c r="N1103" s="13"/>
    </row>
    <row r="1104" spans="14:14" x14ac:dyDescent="0.3">
      <c r="N1104" s="13"/>
    </row>
    <row r="1105" spans="14:14" x14ac:dyDescent="0.3">
      <c r="N1105" s="13"/>
    </row>
    <row r="1106" spans="14:14" x14ac:dyDescent="0.3">
      <c r="N1106" s="13"/>
    </row>
    <row r="1107" spans="14:14" x14ac:dyDescent="0.3">
      <c r="N1107" s="13"/>
    </row>
    <row r="1108" spans="14:14" x14ac:dyDescent="0.3">
      <c r="N1108" s="13"/>
    </row>
    <row r="1109" spans="14:14" x14ac:dyDescent="0.3">
      <c r="N1109" s="13"/>
    </row>
    <row r="1110" spans="14:14" x14ac:dyDescent="0.3">
      <c r="N1110" s="13"/>
    </row>
    <row r="1111" spans="14:14" x14ac:dyDescent="0.3">
      <c r="N1111" s="13"/>
    </row>
    <row r="1112" spans="14:14" x14ac:dyDescent="0.3">
      <c r="N1112" s="13"/>
    </row>
    <row r="1113" spans="14:14" x14ac:dyDescent="0.3">
      <c r="N1113" s="13"/>
    </row>
    <row r="1114" spans="14:14" x14ac:dyDescent="0.3">
      <c r="N1114" s="13"/>
    </row>
    <row r="1115" spans="14:14" x14ac:dyDescent="0.3">
      <c r="N1115" s="13"/>
    </row>
    <row r="1116" spans="14:14" x14ac:dyDescent="0.3">
      <c r="N1116" s="13"/>
    </row>
    <row r="1117" spans="14:14" x14ac:dyDescent="0.3">
      <c r="N1117" s="13"/>
    </row>
    <row r="1118" spans="14:14" x14ac:dyDescent="0.3">
      <c r="N1118" s="13"/>
    </row>
    <row r="1119" spans="14:14" x14ac:dyDescent="0.3">
      <c r="N1119" s="13"/>
    </row>
    <row r="1120" spans="14:14" x14ac:dyDescent="0.3">
      <c r="N1120" s="13"/>
    </row>
    <row r="1121" spans="14:14" x14ac:dyDescent="0.3">
      <c r="N1121" s="13"/>
    </row>
    <row r="1122" spans="14:14" x14ac:dyDescent="0.3">
      <c r="N1122" s="13"/>
    </row>
    <row r="1123" spans="14:14" x14ac:dyDescent="0.3">
      <c r="N1123" s="13"/>
    </row>
    <row r="1124" spans="14:14" x14ac:dyDescent="0.3">
      <c r="N1124" s="13"/>
    </row>
    <row r="1125" spans="14:14" x14ac:dyDescent="0.3">
      <c r="N1125" s="13"/>
    </row>
    <row r="1126" spans="14:14" x14ac:dyDescent="0.3">
      <c r="N1126" s="13"/>
    </row>
    <row r="1127" spans="14:14" x14ac:dyDescent="0.3">
      <c r="N1127" s="13"/>
    </row>
    <row r="1128" spans="14:14" x14ac:dyDescent="0.3">
      <c r="N1128" s="13"/>
    </row>
    <row r="1129" spans="14:14" x14ac:dyDescent="0.3">
      <c r="N1129" s="13"/>
    </row>
    <row r="1130" spans="14:14" x14ac:dyDescent="0.3">
      <c r="N1130" s="13"/>
    </row>
    <row r="1131" spans="14:14" x14ac:dyDescent="0.3">
      <c r="N1131" s="13"/>
    </row>
    <row r="1132" spans="14:14" x14ac:dyDescent="0.3">
      <c r="N1132" s="13"/>
    </row>
    <row r="1133" spans="14:14" x14ac:dyDescent="0.3">
      <c r="N1133" s="13"/>
    </row>
    <row r="1134" spans="14:14" x14ac:dyDescent="0.3">
      <c r="N1134" s="13"/>
    </row>
    <row r="1135" spans="14:14" x14ac:dyDescent="0.3">
      <c r="N1135" s="13"/>
    </row>
    <row r="1136" spans="14:14" x14ac:dyDescent="0.3">
      <c r="N1136" s="13"/>
    </row>
    <row r="1137" spans="14:14" x14ac:dyDescent="0.3">
      <c r="N1137" s="13"/>
    </row>
    <row r="1138" spans="14:14" x14ac:dyDescent="0.3">
      <c r="N1138" s="13"/>
    </row>
    <row r="1139" spans="14:14" x14ac:dyDescent="0.3">
      <c r="N1139" s="13"/>
    </row>
    <row r="1140" spans="14:14" x14ac:dyDescent="0.3">
      <c r="N1140" s="13"/>
    </row>
    <row r="1141" spans="14:14" x14ac:dyDescent="0.3">
      <c r="N1141" s="13"/>
    </row>
    <row r="1142" spans="14:14" x14ac:dyDescent="0.3">
      <c r="N1142" s="13"/>
    </row>
    <row r="1143" spans="14:14" x14ac:dyDescent="0.3">
      <c r="N1143" s="13"/>
    </row>
    <row r="1144" spans="14:14" x14ac:dyDescent="0.3">
      <c r="N1144" s="13"/>
    </row>
    <row r="1145" spans="14:14" x14ac:dyDescent="0.3">
      <c r="N1145" s="13"/>
    </row>
    <row r="1146" spans="14:14" x14ac:dyDescent="0.3">
      <c r="N1146" s="13"/>
    </row>
    <row r="1147" spans="14:14" x14ac:dyDescent="0.3">
      <c r="N1147" s="13"/>
    </row>
    <row r="1148" spans="14:14" x14ac:dyDescent="0.3">
      <c r="N1148" s="13"/>
    </row>
    <row r="1149" spans="14:14" x14ac:dyDescent="0.3">
      <c r="N1149" s="13"/>
    </row>
    <row r="1150" spans="14:14" x14ac:dyDescent="0.3">
      <c r="N1150" s="13"/>
    </row>
    <row r="1151" spans="14:14" x14ac:dyDescent="0.3">
      <c r="N1151" s="13"/>
    </row>
    <row r="1152" spans="14:14" x14ac:dyDescent="0.3">
      <c r="N1152" s="13"/>
    </row>
    <row r="1153" spans="14:14" x14ac:dyDescent="0.3">
      <c r="N1153" s="13"/>
    </row>
    <row r="1154" spans="14:14" x14ac:dyDescent="0.3">
      <c r="N1154" s="13"/>
    </row>
    <row r="1155" spans="14:14" x14ac:dyDescent="0.3">
      <c r="N1155" s="13"/>
    </row>
    <row r="1156" spans="14:14" x14ac:dyDescent="0.3">
      <c r="N1156" s="13"/>
    </row>
    <row r="1157" spans="14:14" x14ac:dyDescent="0.3">
      <c r="N1157" s="13"/>
    </row>
    <row r="1158" spans="14:14" x14ac:dyDescent="0.3">
      <c r="N1158" s="13"/>
    </row>
    <row r="1159" spans="14:14" x14ac:dyDescent="0.3">
      <c r="N1159" s="13"/>
    </row>
    <row r="1160" spans="14:14" x14ac:dyDescent="0.3">
      <c r="N1160" s="13"/>
    </row>
    <row r="1161" spans="14:14" x14ac:dyDescent="0.3">
      <c r="N1161" s="13"/>
    </row>
    <row r="1162" spans="14:14" x14ac:dyDescent="0.3">
      <c r="N1162" s="13"/>
    </row>
    <row r="1163" spans="14:14" x14ac:dyDescent="0.3">
      <c r="N1163" s="13"/>
    </row>
    <row r="1164" spans="14:14" x14ac:dyDescent="0.3">
      <c r="N1164" s="13"/>
    </row>
    <row r="1165" spans="14:14" x14ac:dyDescent="0.3">
      <c r="N1165" s="13"/>
    </row>
    <row r="1166" spans="14:14" x14ac:dyDescent="0.3">
      <c r="N1166" s="13"/>
    </row>
    <row r="1167" spans="14:14" x14ac:dyDescent="0.3">
      <c r="N1167" s="13"/>
    </row>
    <row r="1168" spans="14:14" x14ac:dyDescent="0.3">
      <c r="N1168" s="13"/>
    </row>
    <row r="1169" spans="14:14" x14ac:dyDescent="0.3">
      <c r="N1169" s="13"/>
    </row>
    <row r="1170" spans="14:14" x14ac:dyDescent="0.3">
      <c r="N1170" s="13"/>
    </row>
    <row r="1171" spans="14:14" x14ac:dyDescent="0.3">
      <c r="N1171" s="13"/>
    </row>
    <row r="1172" spans="14:14" x14ac:dyDescent="0.3">
      <c r="N1172" s="13"/>
    </row>
    <row r="1173" spans="14:14" x14ac:dyDescent="0.3">
      <c r="N1173" s="13"/>
    </row>
    <row r="1174" spans="14:14" x14ac:dyDescent="0.3">
      <c r="N1174" s="13"/>
    </row>
    <row r="1175" spans="14:14" x14ac:dyDescent="0.3">
      <c r="N1175" s="13"/>
    </row>
    <row r="1176" spans="14:14" x14ac:dyDescent="0.3">
      <c r="N1176" s="13"/>
    </row>
    <row r="1177" spans="14:14" x14ac:dyDescent="0.3">
      <c r="N1177" s="13"/>
    </row>
    <row r="1178" spans="14:14" x14ac:dyDescent="0.3">
      <c r="N1178" s="13"/>
    </row>
    <row r="1179" spans="14:14" x14ac:dyDescent="0.3">
      <c r="N1179" s="13"/>
    </row>
    <row r="1180" spans="14:14" x14ac:dyDescent="0.3">
      <c r="N1180" s="13"/>
    </row>
    <row r="1181" spans="14:14" x14ac:dyDescent="0.3">
      <c r="N1181" s="13"/>
    </row>
    <row r="1182" spans="14:14" x14ac:dyDescent="0.3">
      <c r="N1182" s="13"/>
    </row>
    <row r="1183" spans="14:14" x14ac:dyDescent="0.3">
      <c r="N1183" s="13"/>
    </row>
    <row r="1184" spans="14:14" x14ac:dyDescent="0.3">
      <c r="N1184" s="13"/>
    </row>
    <row r="1185" spans="14:14" x14ac:dyDescent="0.3">
      <c r="N1185" s="13"/>
    </row>
    <row r="1186" spans="14:14" x14ac:dyDescent="0.3">
      <c r="N1186" s="13"/>
    </row>
    <row r="1187" spans="14:14" x14ac:dyDescent="0.3">
      <c r="N1187" s="13"/>
    </row>
    <row r="1188" spans="14:14" x14ac:dyDescent="0.3">
      <c r="N1188" s="13"/>
    </row>
    <row r="1189" spans="14:14" x14ac:dyDescent="0.3">
      <c r="N1189" s="13"/>
    </row>
    <row r="1190" spans="14:14" x14ac:dyDescent="0.3">
      <c r="N1190" s="13"/>
    </row>
    <row r="1191" spans="14:14" x14ac:dyDescent="0.3">
      <c r="N1191" s="13"/>
    </row>
    <row r="1192" spans="14:14" x14ac:dyDescent="0.3">
      <c r="N1192" s="13"/>
    </row>
    <row r="1193" spans="14:14" x14ac:dyDescent="0.3">
      <c r="N1193" s="13"/>
    </row>
    <row r="1194" spans="14:14" x14ac:dyDescent="0.3">
      <c r="N1194" s="13"/>
    </row>
    <row r="1195" spans="14:14" x14ac:dyDescent="0.3">
      <c r="N1195" s="13"/>
    </row>
    <row r="1196" spans="14:14" x14ac:dyDescent="0.3">
      <c r="N1196" s="13"/>
    </row>
    <row r="1197" spans="14:14" x14ac:dyDescent="0.3">
      <c r="N1197" s="13"/>
    </row>
    <row r="1198" spans="14:14" x14ac:dyDescent="0.3">
      <c r="N1198" s="13"/>
    </row>
    <row r="1199" spans="14:14" x14ac:dyDescent="0.3">
      <c r="N1199" s="13"/>
    </row>
    <row r="1200" spans="14:14" x14ac:dyDescent="0.3">
      <c r="N1200" s="13"/>
    </row>
    <row r="1201" spans="14:14" x14ac:dyDescent="0.3">
      <c r="N1201" s="13"/>
    </row>
    <row r="1202" spans="14:14" x14ac:dyDescent="0.3">
      <c r="N1202" s="13"/>
    </row>
    <row r="1203" spans="14:14" x14ac:dyDescent="0.3">
      <c r="N1203" s="13"/>
    </row>
    <row r="1204" spans="14:14" x14ac:dyDescent="0.3">
      <c r="N1204" s="13"/>
    </row>
    <row r="1205" spans="14:14" x14ac:dyDescent="0.3">
      <c r="N1205" s="13"/>
    </row>
    <row r="1206" spans="14:14" x14ac:dyDescent="0.3">
      <c r="N1206" s="13"/>
    </row>
    <row r="1207" spans="14:14" x14ac:dyDescent="0.3">
      <c r="N1207" s="13"/>
    </row>
    <row r="1208" spans="14:14" x14ac:dyDescent="0.3">
      <c r="N1208" s="13"/>
    </row>
    <row r="1209" spans="14:14" x14ac:dyDescent="0.3">
      <c r="N1209" s="13"/>
    </row>
    <row r="1210" spans="14:14" x14ac:dyDescent="0.3">
      <c r="N1210" s="13"/>
    </row>
    <row r="1211" spans="14:14" x14ac:dyDescent="0.3">
      <c r="N1211" s="13"/>
    </row>
    <row r="1212" spans="14:14" x14ac:dyDescent="0.3">
      <c r="N1212" s="13"/>
    </row>
    <row r="1213" spans="14:14" x14ac:dyDescent="0.3">
      <c r="N1213" s="13"/>
    </row>
    <row r="1214" spans="14:14" x14ac:dyDescent="0.3">
      <c r="N1214" s="13"/>
    </row>
    <row r="1215" spans="14:14" x14ac:dyDescent="0.3">
      <c r="N1215" s="13"/>
    </row>
    <row r="1216" spans="14:14" x14ac:dyDescent="0.3">
      <c r="N1216" s="13"/>
    </row>
    <row r="1217" spans="14:14" x14ac:dyDescent="0.3">
      <c r="N1217" s="13"/>
    </row>
    <row r="1218" spans="14:14" x14ac:dyDescent="0.3">
      <c r="N1218" s="13"/>
    </row>
    <row r="1219" spans="14:14" x14ac:dyDescent="0.3">
      <c r="N1219" s="13"/>
    </row>
    <row r="1220" spans="14:14" x14ac:dyDescent="0.3">
      <c r="N1220" s="13"/>
    </row>
    <row r="1221" spans="14:14" x14ac:dyDescent="0.3">
      <c r="N1221" s="13"/>
    </row>
    <row r="1222" spans="14:14" x14ac:dyDescent="0.3">
      <c r="N1222" s="13"/>
    </row>
    <row r="1223" spans="14:14" x14ac:dyDescent="0.3">
      <c r="N1223" s="13"/>
    </row>
    <row r="1224" spans="14:14" x14ac:dyDescent="0.3">
      <c r="N1224" s="13"/>
    </row>
    <row r="1225" spans="14:14" x14ac:dyDescent="0.3">
      <c r="N1225" s="13"/>
    </row>
    <row r="1226" spans="14:14" x14ac:dyDescent="0.3">
      <c r="N1226" s="13"/>
    </row>
    <row r="1227" spans="14:14" x14ac:dyDescent="0.3">
      <c r="N1227" s="13"/>
    </row>
    <row r="1228" spans="14:14" x14ac:dyDescent="0.3">
      <c r="N1228" s="13"/>
    </row>
    <row r="1229" spans="14:14" x14ac:dyDescent="0.3">
      <c r="N1229" s="13"/>
    </row>
    <row r="1230" spans="14:14" x14ac:dyDescent="0.3">
      <c r="N1230" s="13"/>
    </row>
    <row r="1231" spans="14:14" x14ac:dyDescent="0.3">
      <c r="N1231" s="13"/>
    </row>
    <row r="1232" spans="14:14" x14ac:dyDescent="0.3">
      <c r="N1232" s="13"/>
    </row>
    <row r="1233" spans="14:14" x14ac:dyDescent="0.3">
      <c r="N1233" s="13"/>
    </row>
    <row r="1234" spans="14:14" x14ac:dyDescent="0.3">
      <c r="N1234" s="13"/>
    </row>
    <row r="1235" spans="14:14" x14ac:dyDescent="0.3">
      <c r="N1235" s="13"/>
    </row>
    <row r="1236" spans="14:14" x14ac:dyDescent="0.3">
      <c r="N1236" s="13"/>
    </row>
    <row r="1237" spans="14:14" x14ac:dyDescent="0.3">
      <c r="N1237" s="13"/>
    </row>
    <row r="1238" spans="14:14" x14ac:dyDescent="0.3">
      <c r="N1238" s="13"/>
    </row>
    <row r="1239" spans="14:14" x14ac:dyDescent="0.3">
      <c r="N1239" s="13"/>
    </row>
    <row r="1240" spans="14:14" x14ac:dyDescent="0.3">
      <c r="N1240" s="13"/>
    </row>
    <row r="1241" spans="14:14" x14ac:dyDescent="0.3">
      <c r="N1241" s="13"/>
    </row>
    <row r="1242" spans="14:14" x14ac:dyDescent="0.3">
      <c r="N1242" s="13"/>
    </row>
    <row r="1243" spans="14:14" x14ac:dyDescent="0.3">
      <c r="N1243" s="13"/>
    </row>
    <row r="1244" spans="14:14" x14ac:dyDescent="0.3">
      <c r="N1244" s="13"/>
    </row>
    <row r="1245" spans="14:14" x14ac:dyDescent="0.3">
      <c r="N1245" s="13"/>
    </row>
    <row r="1246" spans="14:14" x14ac:dyDescent="0.3">
      <c r="N1246" s="13"/>
    </row>
    <row r="1247" spans="14:14" x14ac:dyDescent="0.3">
      <c r="N1247" s="13"/>
    </row>
    <row r="1248" spans="14:14" x14ac:dyDescent="0.3">
      <c r="N1248" s="13"/>
    </row>
    <row r="1249" spans="14:14" x14ac:dyDescent="0.3">
      <c r="N1249" s="13"/>
    </row>
    <row r="1250" spans="14:14" x14ac:dyDescent="0.3">
      <c r="N1250" s="13"/>
    </row>
    <row r="1251" spans="14:14" x14ac:dyDescent="0.3">
      <c r="N1251" s="13"/>
    </row>
    <row r="1252" spans="14:14" x14ac:dyDescent="0.3">
      <c r="N1252" s="13"/>
    </row>
    <row r="1253" spans="14:14" x14ac:dyDescent="0.3">
      <c r="N1253" s="13"/>
    </row>
    <row r="1254" spans="14:14" x14ac:dyDescent="0.3">
      <c r="N1254" s="13"/>
    </row>
    <row r="1255" spans="14:14" x14ac:dyDescent="0.3">
      <c r="N1255" s="13"/>
    </row>
    <row r="1256" spans="14:14" x14ac:dyDescent="0.3">
      <c r="N1256" s="13"/>
    </row>
    <row r="1257" spans="14:14" x14ac:dyDescent="0.3">
      <c r="N1257" s="13"/>
    </row>
    <row r="1258" spans="14:14" x14ac:dyDescent="0.3">
      <c r="N1258" s="13"/>
    </row>
    <row r="1259" spans="14:14" x14ac:dyDescent="0.3">
      <c r="N1259" s="13"/>
    </row>
    <row r="1260" spans="14:14" x14ac:dyDescent="0.3">
      <c r="N1260" s="13"/>
    </row>
    <row r="1261" spans="14:14" x14ac:dyDescent="0.3">
      <c r="N1261" s="13"/>
    </row>
    <row r="1262" spans="14:14" x14ac:dyDescent="0.3">
      <c r="N1262" s="13"/>
    </row>
    <row r="1263" spans="14:14" x14ac:dyDescent="0.3">
      <c r="N1263" s="13"/>
    </row>
    <row r="1264" spans="14:14" x14ac:dyDescent="0.3">
      <c r="N1264" s="13"/>
    </row>
    <row r="1265" spans="14:14" x14ac:dyDescent="0.3">
      <c r="N1265" s="13"/>
    </row>
    <row r="1266" spans="14:14" x14ac:dyDescent="0.3">
      <c r="N1266" s="13"/>
    </row>
    <row r="1267" spans="14:14" x14ac:dyDescent="0.3">
      <c r="N1267" s="13"/>
    </row>
    <row r="1268" spans="14:14" x14ac:dyDescent="0.3">
      <c r="N1268" s="13"/>
    </row>
    <row r="1269" spans="14:14" x14ac:dyDescent="0.3">
      <c r="N1269" s="13"/>
    </row>
    <row r="1270" spans="14:14" x14ac:dyDescent="0.3">
      <c r="N1270" s="13"/>
    </row>
    <row r="1271" spans="14:14" x14ac:dyDescent="0.3">
      <c r="N1271" s="13"/>
    </row>
    <row r="1272" spans="14:14" x14ac:dyDescent="0.3">
      <c r="N1272" s="13"/>
    </row>
    <row r="1273" spans="14:14" x14ac:dyDescent="0.3">
      <c r="N1273" s="13"/>
    </row>
    <row r="1274" spans="14:14" x14ac:dyDescent="0.3">
      <c r="N1274" s="13"/>
    </row>
    <row r="1275" spans="14:14" x14ac:dyDescent="0.3">
      <c r="N1275" s="13"/>
    </row>
    <row r="1276" spans="14:14" x14ac:dyDescent="0.3">
      <c r="N1276" s="13"/>
    </row>
    <row r="1277" spans="14:14" x14ac:dyDescent="0.3">
      <c r="N1277" s="13"/>
    </row>
    <row r="1278" spans="14:14" x14ac:dyDescent="0.3">
      <c r="N1278" s="13"/>
    </row>
    <row r="1279" spans="14:14" x14ac:dyDescent="0.3">
      <c r="N1279" s="13"/>
    </row>
    <row r="1280" spans="14:14" x14ac:dyDescent="0.3">
      <c r="N1280" s="13"/>
    </row>
    <row r="1281" spans="14:14" x14ac:dyDescent="0.3">
      <c r="N1281" s="13"/>
    </row>
    <row r="1282" spans="14:14" x14ac:dyDescent="0.3">
      <c r="N1282" s="13"/>
    </row>
    <row r="1283" spans="14:14" x14ac:dyDescent="0.3">
      <c r="N1283" s="13"/>
    </row>
    <row r="1284" spans="14:14" x14ac:dyDescent="0.3">
      <c r="N1284" s="13"/>
    </row>
    <row r="1285" spans="14:14" x14ac:dyDescent="0.3">
      <c r="N1285" s="13"/>
    </row>
    <row r="1286" spans="14:14" x14ac:dyDescent="0.3">
      <c r="N1286" s="13"/>
    </row>
    <row r="1287" spans="14:14" x14ac:dyDescent="0.3">
      <c r="N1287" s="13"/>
    </row>
    <row r="1288" spans="14:14" x14ac:dyDescent="0.3">
      <c r="N1288" s="13"/>
    </row>
    <row r="1289" spans="14:14" x14ac:dyDescent="0.3">
      <c r="N1289" s="13"/>
    </row>
    <row r="1290" spans="14:14" x14ac:dyDescent="0.3">
      <c r="N1290" s="13"/>
    </row>
    <row r="1291" spans="14:14" x14ac:dyDescent="0.3">
      <c r="N1291" s="13"/>
    </row>
    <row r="1292" spans="14:14" x14ac:dyDescent="0.3">
      <c r="N1292" s="13"/>
    </row>
    <row r="1293" spans="14:14" x14ac:dyDescent="0.3">
      <c r="N1293" s="13"/>
    </row>
    <row r="1294" spans="14:14" x14ac:dyDescent="0.3">
      <c r="N1294" s="13"/>
    </row>
    <row r="1295" spans="14:14" x14ac:dyDescent="0.3">
      <c r="N1295" s="13"/>
    </row>
    <row r="1296" spans="14:14" x14ac:dyDescent="0.3">
      <c r="N1296" s="13"/>
    </row>
    <row r="1297" spans="14:14" x14ac:dyDescent="0.3">
      <c r="N1297" s="13"/>
    </row>
    <row r="1298" spans="14:14" x14ac:dyDescent="0.3">
      <c r="N1298" s="13"/>
    </row>
    <row r="1299" spans="14:14" x14ac:dyDescent="0.3">
      <c r="N1299" s="13"/>
    </row>
    <row r="1300" spans="14:14" x14ac:dyDescent="0.3">
      <c r="N1300" s="13"/>
    </row>
    <row r="1301" spans="14:14" x14ac:dyDescent="0.3">
      <c r="N1301" s="13"/>
    </row>
    <row r="1302" spans="14:14" x14ac:dyDescent="0.3">
      <c r="N1302" s="13"/>
    </row>
    <row r="1303" spans="14:14" x14ac:dyDescent="0.3">
      <c r="N1303" s="13"/>
    </row>
    <row r="1304" spans="14:14" x14ac:dyDescent="0.3">
      <c r="N1304" s="13"/>
    </row>
    <row r="1305" spans="14:14" x14ac:dyDescent="0.3">
      <c r="N1305" s="13"/>
    </row>
    <row r="1306" spans="14:14" x14ac:dyDescent="0.3">
      <c r="N1306" s="13"/>
    </row>
    <row r="1307" spans="14:14" x14ac:dyDescent="0.3">
      <c r="N1307" s="13"/>
    </row>
    <row r="1308" spans="14:14" x14ac:dyDescent="0.3">
      <c r="N1308" s="13"/>
    </row>
    <row r="1309" spans="14:14" x14ac:dyDescent="0.3">
      <c r="N1309" s="13"/>
    </row>
    <row r="1310" spans="14:14" x14ac:dyDescent="0.3">
      <c r="N1310" s="13"/>
    </row>
    <row r="1311" spans="14:14" x14ac:dyDescent="0.3">
      <c r="N1311" s="13"/>
    </row>
    <row r="1312" spans="14:14" x14ac:dyDescent="0.3">
      <c r="N1312" s="13"/>
    </row>
    <row r="1313" spans="14:14" x14ac:dyDescent="0.3">
      <c r="N1313" s="13"/>
    </row>
    <row r="1314" spans="14:14" x14ac:dyDescent="0.3">
      <c r="N1314" s="13"/>
    </row>
    <row r="1315" spans="14:14" x14ac:dyDescent="0.3">
      <c r="N1315" s="13"/>
    </row>
    <row r="1316" spans="14:14" x14ac:dyDescent="0.3">
      <c r="N1316" s="13"/>
    </row>
    <row r="1317" spans="14:14" x14ac:dyDescent="0.3">
      <c r="N1317" s="13"/>
    </row>
    <row r="1318" spans="14:14" x14ac:dyDescent="0.3">
      <c r="N1318" s="13"/>
    </row>
    <row r="1319" spans="14:14" x14ac:dyDescent="0.3">
      <c r="N1319" s="13"/>
    </row>
    <row r="1320" spans="14:14" x14ac:dyDescent="0.3">
      <c r="N1320" s="13"/>
    </row>
    <row r="1321" spans="14:14" x14ac:dyDescent="0.3">
      <c r="N1321" s="13"/>
    </row>
    <row r="1322" spans="14:14" x14ac:dyDescent="0.3">
      <c r="N1322" s="13"/>
    </row>
    <row r="1323" spans="14:14" x14ac:dyDescent="0.3">
      <c r="N1323" s="13"/>
    </row>
    <row r="1324" spans="14:14" x14ac:dyDescent="0.3">
      <c r="N1324" s="13"/>
    </row>
    <row r="1325" spans="14:14" x14ac:dyDescent="0.3">
      <c r="N1325" s="13"/>
    </row>
    <row r="1326" spans="14:14" x14ac:dyDescent="0.3">
      <c r="N1326" s="13"/>
    </row>
    <row r="1327" spans="14:14" x14ac:dyDescent="0.3">
      <c r="N1327" s="13"/>
    </row>
    <row r="1328" spans="14:14" x14ac:dyDescent="0.3">
      <c r="N1328" s="13"/>
    </row>
    <row r="1329" spans="14:14" x14ac:dyDescent="0.3">
      <c r="N1329" s="13"/>
    </row>
    <row r="1330" spans="14:14" x14ac:dyDescent="0.3">
      <c r="N1330" s="13"/>
    </row>
    <row r="1331" spans="14:14" x14ac:dyDescent="0.3">
      <c r="N1331" s="13"/>
    </row>
    <row r="1332" spans="14:14" x14ac:dyDescent="0.3">
      <c r="N1332" s="13"/>
    </row>
    <row r="1333" spans="14:14" x14ac:dyDescent="0.3">
      <c r="N1333" s="13"/>
    </row>
    <row r="1334" spans="14:14" x14ac:dyDescent="0.3">
      <c r="N1334" s="13"/>
    </row>
    <row r="1335" spans="14:14" x14ac:dyDescent="0.3">
      <c r="N1335" s="13"/>
    </row>
    <row r="1336" spans="14:14" x14ac:dyDescent="0.3">
      <c r="N1336" s="13"/>
    </row>
    <row r="1337" spans="14:14" x14ac:dyDescent="0.3">
      <c r="N1337" s="13"/>
    </row>
    <row r="1338" spans="14:14" x14ac:dyDescent="0.3">
      <c r="N1338" s="13"/>
    </row>
    <row r="1339" spans="14:14" x14ac:dyDescent="0.3">
      <c r="N1339" s="13"/>
    </row>
    <row r="1340" spans="14:14" x14ac:dyDescent="0.3">
      <c r="N1340" s="13"/>
    </row>
    <row r="1341" spans="14:14" x14ac:dyDescent="0.3">
      <c r="N1341" s="13"/>
    </row>
    <row r="1342" spans="14:14" x14ac:dyDescent="0.3">
      <c r="N1342" s="13"/>
    </row>
    <row r="1343" spans="14:14" x14ac:dyDescent="0.3">
      <c r="N1343" s="13"/>
    </row>
    <row r="1344" spans="14:14" x14ac:dyDescent="0.3">
      <c r="N1344" s="13"/>
    </row>
    <row r="1345" spans="14:14" x14ac:dyDescent="0.3">
      <c r="N1345" s="13"/>
    </row>
    <row r="1346" spans="14:14" x14ac:dyDescent="0.3">
      <c r="N1346" s="13"/>
    </row>
    <row r="1347" spans="14:14" x14ac:dyDescent="0.3">
      <c r="N1347" s="13"/>
    </row>
    <row r="1348" spans="14:14" x14ac:dyDescent="0.3">
      <c r="N1348" s="13"/>
    </row>
    <row r="1349" spans="14:14" x14ac:dyDescent="0.3">
      <c r="N1349" s="13"/>
    </row>
    <row r="1350" spans="14:14" x14ac:dyDescent="0.3">
      <c r="N1350" s="13"/>
    </row>
    <row r="1351" spans="14:14" x14ac:dyDescent="0.3">
      <c r="N1351" s="13"/>
    </row>
    <row r="1352" spans="14:14" x14ac:dyDescent="0.3">
      <c r="N1352" s="13"/>
    </row>
    <row r="1353" spans="14:14" x14ac:dyDescent="0.3">
      <c r="N1353" s="13"/>
    </row>
    <row r="1354" spans="14:14" x14ac:dyDescent="0.3">
      <c r="N1354" s="13"/>
    </row>
    <row r="1355" spans="14:14" x14ac:dyDescent="0.3">
      <c r="N1355" s="13"/>
    </row>
    <row r="1356" spans="14:14" x14ac:dyDescent="0.3">
      <c r="N1356" s="13"/>
    </row>
    <row r="1357" spans="14:14" x14ac:dyDescent="0.3">
      <c r="N1357" s="13"/>
    </row>
    <row r="1358" spans="14:14" x14ac:dyDescent="0.3">
      <c r="N1358" s="13"/>
    </row>
    <row r="1359" spans="14:14" x14ac:dyDescent="0.3">
      <c r="N1359" s="13"/>
    </row>
    <row r="1360" spans="14:14" x14ac:dyDescent="0.3">
      <c r="N1360" s="13"/>
    </row>
    <row r="1361" spans="14:14" x14ac:dyDescent="0.3">
      <c r="N1361" s="13"/>
    </row>
    <row r="1362" spans="14:14" x14ac:dyDescent="0.3">
      <c r="N1362" s="13"/>
    </row>
    <row r="1363" spans="14:14" x14ac:dyDescent="0.3">
      <c r="N1363" s="13"/>
    </row>
    <row r="1364" spans="14:14" x14ac:dyDescent="0.3">
      <c r="N1364" s="13"/>
    </row>
    <row r="1365" spans="14:14" x14ac:dyDescent="0.3">
      <c r="N1365" s="13"/>
    </row>
    <row r="1366" spans="14:14" x14ac:dyDescent="0.3">
      <c r="N1366" s="13"/>
    </row>
    <row r="1367" spans="14:14" x14ac:dyDescent="0.3">
      <c r="N1367" s="13"/>
    </row>
    <row r="1368" spans="14:14" x14ac:dyDescent="0.3">
      <c r="N1368" s="13"/>
    </row>
    <row r="1369" spans="14:14" x14ac:dyDescent="0.3">
      <c r="N1369" s="13"/>
    </row>
    <row r="1370" spans="14:14" x14ac:dyDescent="0.3">
      <c r="N1370" s="13"/>
    </row>
    <row r="1371" spans="14:14" x14ac:dyDescent="0.3">
      <c r="N1371" s="13"/>
    </row>
    <row r="1372" spans="14:14" x14ac:dyDescent="0.3">
      <c r="N1372" s="13"/>
    </row>
    <row r="1373" spans="14:14" x14ac:dyDescent="0.3">
      <c r="N1373" s="13"/>
    </row>
    <row r="1374" spans="14:14" x14ac:dyDescent="0.3">
      <c r="N1374" s="13"/>
    </row>
    <row r="1375" spans="14:14" x14ac:dyDescent="0.3">
      <c r="N1375" s="13"/>
    </row>
    <row r="1376" spans="14:14" x14ac:dyDescent="0.3">
      <c r="N1376" s="13"/>
    </row>
    <row r="1377" spans="14:14" x14ac:dyDescent="0.3">
      <c r="N1377" s="13"/>
    </row>
    <row r="1378" spans="14:14" x14ac:dyDescent="0.3">
      <c r="N1378" s="13"/>
    </row>
    <row r="1379" spans="14:14" x14ac:dyDescent="0.3">
      <c r="N1379" s="13"/>
    </row>
    <row r="1380" spans="14:14" x14ac:dyDescent="0.3">
      <c r="N1380" s="13"/>
    </row>
    <row r="1381" spans="14:14" x14ac:dyDescent="0.3">
      <c r="N1381" s="13"/>
    </row>
    <row r="1382" spans="14:14" x14ac:dyDescent="0.3">
      <c r="N1382" s="13"/>
    </row>
    <row r="1383" spans="14:14" x14ac:dyDescent="0.3">
      <c r="N1383" s="13"/>
    </row>
    <row r="1384" spans="14:14" x14ac:dyDescent="0.3">
      <c r="N1384" s="13"/>
    </row>
    <row r="1385" spans="14:14" x14ac:dyDescent="0.3">
      <c r="N1385" s="13"/>
    </row>
    <row r="1386" spans="14:14" x14ac:dyDescent="0.3">
      <c r="N1386" s="13"/>
    </row>
    <row r="1387" spans="14:14" x14ac:dyDescent="0.3">
      <c r="N1387" s="13"/>
    </row>
    <row r="1388" spans="14:14" x14ac:dyDescent="0.3">
      <c r="N1388" s="13"/>
    </row>
    <row r="1389" spans="14:14" x14ac:dyDescent="0.3">
      <c r="N1389" s="13"/>
    </row>
    <row r="1390" spans="14:14" x14ac:dyDescent="0.3">
      <c r="N1390" s="13"/>
    </row>
    <row r="1391" spans="14:14" x14ac:dyDescent="0.3">
      <c r="N1391" s="13"/>
    </row>
    <row r="1392" spans="14:14" x14ac:dyDescent="0.3">
      <c r="N1392" s="13"/>
    </row>
    <row r="1393" spans="14:14" x14ac:dyDescent="0.3">
      <c r="N1393" s="13"/>
    </row>
    <row r="1394" spans="14:14" x14ac:dyDescent="0.3">
      <c r="N1394" s="13"/>
    </row>
    <row r="1395" spans="14:14" x14ac:dyDescent="0.3">
      <c r="N1395" s="13"/>
    </row>
    <row r="1396" spans="14:14" x14ac:dyDescent="0.3">
      <c r="N1396" s="13"/>
    </row>
    <row r="1397" spans="14:14" x14ac:dyDescent="0.3">
      <c r="N1397" s="13"/>
    </row>
    <row r="1398" spans="14:14" x14ac:dyDescent="0.3">
      <c r="N1398" s="13"/>
    </row>
    <row r="1399" spans="14:14" x14ac:dyDescent="0.3">
      <c r="N1399" s="13"/>
    </row>
    <row r="1400" spans="14:14" x14ac:dyDescent="0.3">
      <c r="N1400" s="13"/>
    </row>
    <row r="1401" spans="14:14" x14ac:dyDescent="0.3">
      <c r="N1401" s="13"/>
    </row>
    <row r="1402" spans="14:14" x14ac:dyDescent="0.3">
      <c r="N1402" s="13"/>
    </row>
    <row r="1403" spans="14:14" x14ac:dyDescent="0.3">
      <c r="N1403" s="13"/>
    </row>
    <row r="1404" spans="14:14" x14ac:dyDescent="0.3">
      <c r="N1404" s="13"/>
    </row>
    <row r="1405" spans="14:14" x14ac:dyDescent="0.3">
      <c r="N1405" s="13"/>
    </row>
    <row r="1406" spans="14:14" x14ac:dyDescent="0.3">
      <c r="N1406" s="13"/>
    </row>
    <row r="1407" spans="14:14" x14ac:dyDescent="0.3">
      <c r="N1407" s="13"/>
    </row>
    <row r="1408" spans="14:14" x14ac:dyDescent="0.3">
      <c r="N1408" s="13"/>
    </row>
    <row r="1409" spans="14:14" x14ac:dyDescent="0.3">
      <c r="N1409" s="13"/>
    </row>
    <row r="1410" spans="14:14" x14ac:dyDescent="0.3">
      <c r="N1410" s="13"/>
    </row>
    <row r="1411" spans="14:14" x14ac:dyDescent="0.3">
      <c r="N1411" s="13"/>
    </row>
    <row r="1412" spans="14:14" x14ac:dyDescent="0.3">
      <c r="N1412" s="13"/>
    </row>
    <row r="1413" spans="14:14" x14ac:dyDescent="0.3">
      <c r="N1413" s="13"/>
    </row>
    <row r="1414" spans="14:14" x14ac:dyDescent="0.3">
      <c r="N1414" s="13"/>
    </row>
    <row r="1415" spans="14:14" x14ac:dyDescent="0.3">
      <c r="N1415" s="13"/>
    </row>
    <row r="1416" spans="14:14" x14ac:dyDescent="0.3">
      <c r="N1416" s="13"/>
    </row>
    <row r="1417" spans="14:14" x14ac:dyDescent="0.3">
      <c r="N1417" s="13"/>
    </row>
    <row r="1418" spans="14:14" x14ac:dyDescent="0.3">
      <c r="N1418" s="13"/>
    </row>
    <row r="1419" spans="14:14" x14ac:dyDescent="0.3">
      <c r="N1419" s="13"/>
    </row>
    <row r="1420" spans="14:14" x14ac:dyDescent="0.3">
      <c r="N1420" s="13"/>
    </row>
    <row r="1421" spans="14:14" x14ac:dyDescent="0.3">
      <c r="N1421" s="13"/>
    </row>
    <row r="1422" spans="14:14" x14ac:dyDescent="0.3">
      <c r="N1422" s="13"/>
    </row>
    <row r="1423" spans="14:14" x14ac:dyDescent="0.3">
      <c r="N1423" s="13"/>
    </row>
    <row r="1424" spans="14:14" x14ac:dyDescent="0.3">
      <c r="N1424" s="13"/>
    </row>
    <row r="1425" spans="14:14" x14ac:dyDescent="0.3">
      <c r="N1425" s="13"/>
    </row>
    <row r="1426" spans="14:14" x14ac:dyDescent="0.3">
      <c r="N1426" s="13"/>
    </row>
    <row r="1427" spans="14:14" x14ac:dyDescent="0.3">
      <c r="N1427" s="13"/>
    </row>
    <row r="1428" spans="14:14" x14ac:dyDescent="0.3">
      <c r="N1428" s="13"/>
    </row>
    <row r="1429" spans="14:14" x14ac:dyDescent="0.3">
      <c r="N1429" s="13"/>
    </row>
    <row r="1430" spans="14:14" x14ac:dyDescent="0.3">
      <c r="N1430" s="13"/>
    </row>
    <row r="1431" spans="14:14" x14ac:dyDescent="0.3">
      <c r="N1431" s="13"/>
    </row>
    <row r="1432" spans="14:14" x14ac:dyDescent="0.3">
      <c r="N1432" s="13"/>
    </row>
    <row r="1433" spans="14:14" x14ac:dyDescent="0.3">
      <c r="N1433" s="13"/>
    </row>
    <row r="1434" spans="14:14" x14ac:dyDescent="0.3">
      <c r="N1434" s="13"/>
    </row>
    <row r="1435" spans="14:14" x14ac:dyDescent="0.3">
      <c r="N1435" s="13"/>
    </row>
    <row r="1436" spans="14:14" x14ac:dyDescent="0.3">
      <c r="N1436" s="13"/>
    </row>
    <row r="1437" spans="14:14" x14ac:dyDescent="0.3">
      <c r="N1437" s="13"/>
    </row>
    <row r="1438" spans="14:14" x14ac:dyDescent="0.3">
      <c r="N1438" s="13"/>
    </row>
    <row r="1439" spans="14:14" x14ac:dyDescent="0.3">
      <c r="N1439" s="13"/>
    </row>
    <row r="1440" spans="14:14" x14ac:dyDescent="0.3">
      <c r="N1440" s="13"/>
    </row>
    <row r="1441" spans="14:14" x14ac:dyDescent="0.3">
      <c r="N1441" s="13"/>
    </row>
    <row r="1442" spans="14:14" x14ac:dyDescent="0.3">
      <c r="N1442" s="13"/>
    </row>
    <row r="1443" spans="14:14" x14ac:dyDescent="0.3">
      <c r="N1443" s="13"/>
    </row>
    <row r="1444" spans="14:14" x14ac:dyDescent="0.3">
      <c r="N1444" s="13"/>
    </row>
    <row r="1445" spans="14:14" x14ac:dyDescent="0.3">
      <c r="N1445" s="13"/>
    </row>
    <row r="1446" spans="14:14" x14ac:dyDescent="0.3">
      <c r="N1446" s="13"/>
    </row>
    <row r="1447" spans="14:14" x14ac:dyDescent="0.3">
      <c r="N1447" s="13"/>
    </row>
    <row r="1448" spans="14:14" x14ac:dyDescent="0.3">
      <c r="N1448" s="13"/>
    </row>
    <row r="1449" spans="14:14" x14ac:dyDescent="0.3">
      <c r="N1449" s="13"/>
    </row>
    <row r="1450" spans="14:14" x14ac:dyDescent="0.3">
      <c r="N1450" s="13"/>
    </row>
    <row r="1451" spans="14:14" x14ac:dyDescent="0.3">
      <c r="N1451" s="13"/>
    </row>
    <row r="1452" spans="14:14" x14ac:dyDescent="0.3">
      <c r="N1452" s="13"/>
    </row>
    <row r="1453" spans="14:14" x14ac:dyDescent="0.3">
      <c r="N1453" s="13"/>
    </row>
    <row r="1454" spans="14:14" x14ac:dyDescent="0.3">
      <c r="N1454" s="13"/>
    </row>
    <row r="1455" spans="14:14" x14ac:dyDescent="0.3">
      <c r="N1455" s="13"/>
    </row>
    <row r="1456" spans="14:14" x14ac:dyDescent="0.3">
      <c r="N1456" s="13"/>
    </row>
    <row r="1457" spans="14:14" x14ac:dyDescent="0.3">
      <c r="N1457" s="13"/>
    </row>
    <row r="1458" spans="14:14" x14ac:dyDescent="0.3">
      <c r="N1458" s="13"/>
    </row>
    <row r="1459" spans="14:14" x14ac:dyDescent="0.3">
      <c r="N1459" s="13"/>
    </row>
    <row r="1460" spans="14:14" x14ac:dyDescent="0.3">
      <c r="N1460" s="13"/>
    </row>
    <row r="1461" spans="14:14" x14ac:dyDescent="0.3">
      <c r="N1461" s="13"/>
    </row>
    <row r="1462" spans="14:14" x14ac:dyDescent="0.3">
      <c r="N1462" s="13"/>
    </row>
    <row r="1463" spans="14:14" x14ac:dyDescent="0.3">
      <c r="N1463" s="13"/>
    </row>
    <row r="1464" spans="14:14" x14ac:dyDescent="0.3">
      <c r="N1464" s="13"/>
    </row>
    <row r="1465" spans="14:14" x14ac:dyDescent="0.3">
      <c r="N1465" s="13"/>
    </row>
    <row r="1466" spans="14:14" x14ac:dyDescent="0.3">
      <c r="N1466" s="13"/>
    </row>
    <row r="1467" spans="14:14" x14ac:dyDescent="0.3">
      <c r="N1467" s="13"/>
    </row>
    <row r="1468" spans="14:14" x14ac:dyDescent="0.3">
      <c r="N1468" s="13"/>
    </row>
    <row r="1469" spans="14:14" x14ac:dyDescent="0.3">
      <c r="N1469" s="13"/>
    </row>
    <row r="1470" spans="14:14" x14ac:dyDescent="0.3">
      <c r="N1470" s="13"/>
    </row>
    <row r="1471" spans="14:14" x14ac:dyDescent="0.3">
      <c r="N1471" s="13"/>
    </row>
    <row r="1472" spans="14:14" x14ac:dyDescent="0.3">
      <c r="N1472" s="13"/>
    </row>
    <row r="1473" spans="14:14" x14ac:dyDescent="0.3">
      <c r="N1473" s="13"/>
    </row>
    <row r="1474" spans="14:14" x14ac:dyDescent="0.3">
      <c r="N1474" s="13"/>
    </row>
    <row r="1475" spans="14:14" x14ac:dyDescent="0.3">
      <c r="N1475" s="13"/>
    </row>
    <row r="1476" spans="14:14" x14ac:dyDescent="0.3">
      <c r="N1476" s="13"/>
    </row>
    <row r="1477" spans="14:14" x14ac:dyDescent="0.3">
      <c r="N1477" s="13"/>
    </row>
    <row r="1478" spans="14:14" x14ac:dyDescent="0.3">
      <c r="N1478" s="13"/>
    </row>
    <row r="1479" spans="14:14" x14ac:dyDescent="0.3">
      <c r="N1479" s="13"/>
    </row>
    <row r="1480" spans="14:14" x14ac:dyDescent="0.3">
      <c r="N1480" s="13"/>
    </row>
    <row r="1481" spans="14:14" x14ac:dyDescent="0.3">
      <c r="N1481" s="13"/>
    </row>
    <row r="1482" spans="14:14" x14ac:dyDescent="0.3">
      <c r="N1482" s="13"/>
    </row>
    <row r="1483" spans="14:14" x14ac:dyDescent="0.3">
      <c r="N1483" s="13"/>
    </row>
    <row r="1484" spans="14:14" x14ac:dyDescent="0.3">
      <c r="N1484" s="13"/>
    </row>
    <row r="1485" spans="14:14" x14ac:dyDescent="0.3">
      <c r="N1485" s="13"/>
    </row>
    <row r="1486" spans="14:14" x14ac:dyDescent="0.3">
      <c r="N1486" s="13"/>
    </row>
    <row r="1487" spans="14:14" x14ac:dyDescent="0.3">
      <c r="N1487" s="13"/>
    </row>
    <row r="1488" spans="14:14" x14ac:dyDescent="0.3">
      <c r="N1488" s="13"/>
    </row>
    <row r="1489" spans="14:14" x14ac:dyDescent="0.3">
      <c r="N1489" s="13"/>
    </row>
    <row r="1490" spans="14:14" x14ac:dyDescent="0.3">
      <c r="N1490" s="13"/>
    </row>
    <row r="1491" spans="14:14" x14ac:dyDescent="0.3">
      <c r="N1491" s="13"/>
    </row>
    <row r="1492" spans="14:14" x14ac:dyDescent="0.3">
      <c r="N1492" s="13"/>
    </row>
    <row r="1493" spans="14:14" x14ac:dyDescent="0.3">
      <c r="N1493" s="13"/>
    </row>
    <row r="1494" spans="14:14" x14ac:dyDescent="0.3">
      <c r="N1494" s="13"/>
    </row>
    <row r="1495" spans="14:14" x14ac:dyDescent="0.3">
      <c r="N1495" s="13"/>
    </row>
    <row r="1496" spans="14:14" x14ac:dyDescent="0.3">
      <c r="N1496" s="13"/>
    </row>
    <row r="1497" spans="14:14" x14ac:dyDescent="0.3">
      <c r="N1497" s="13"/>
    </row>
    <row r="1498" spans="14:14" x14ac:dyDescent="0.3">
      <c r="N1498" s="13"/>
    </row>
    <row r="1499" spans="14:14" x14ac:dyDescent="0.3">
      <c r="N1499" s="13"/>
    </row>
    <row r="1500" spans="14:14" x14ac:dyDescent="0.3">
      <c r="N1500" s="13"/>
    </row>
    <row r="1501" spans="14:14" x14ac:dyDescent="0.3">
      <c r="N1501" s="13"/>
    </row>
    <row r="1502" spans="14:14" x14ac:dyDescent="0.3">
      <c r="N1502" s="13"/>
    </row>
    <row r="1503" spans="14:14" x14ac:dyDescent="0.3">
      <c r="N1503" s="13"/>
    </row>
    <row r="1504" spans="14:14" x14ac:dyDescent="0.3">
      <c r="N1504" s="13"/>
    </row>
    <row r="1505" spans="14:14" x14ac:dyDescent="0.3">
      <c r="N1505" s="13"/>
    </row>
    <row r="1506" spans="14:14" x14ac:dyDescent="0.3">
      <c r="N1506" s="13"/>
    </row>
    <row r="1507" spans="14:14" x14ac:dyDescent="0.3">
      <c r="N1507" s="13"/>
    </row>
    <row r="1508" spans="14:14" x14ac:dyDescent="0.3">
      <c r="N1508" s="13"/>
    </row>
    <row r="1509" spans="14:14" x14ac:dyDescent="0.3">
      <c r="N1509" s="13"/>
    </row>
    <row r="1510" spans="14:14" x14ac:dyDescent="0.3">
      <c r="N1510" s="13"/>
    </row>
    <row r="1511" spans="14:14" x14ac:dyDescent="0.3">
      <c r="N1511" s="13"/>
    </row>
    <row r="1512" spans="14:14" x14ac:dyDescent="0.3">
      <c r="N1512" s="13"/>
    </row>
    <row r="1513" spans="14:14" x14ac:dyDescent="0.3">
      <c r="N1513" s="13"/>
    </row>
    <row r="1514" spans="14:14" x14ac:dyDescent="0.3">
      <c r="N1514" s="13"/>
    </row>
    <row r="1515" spans="14:14" x14ac:dyDescent="0.3">
      <c r="N1515" s="13"/>
    </row>
    <row r="1516" spans="14:14" x14ac:dyDescent="0.3">
      <c r="N1516" s="13"/>
    </row>
    <row r="1517" spans="14:14" x14ac:dyDescent="0.3">
      <c r="N1517" s="13"/>
    </row>
    <row r="1518" spans="14:14" x14ac:dyDescent="0.3">
      <c r="N1518" s="13"/>
    </row>
    <row r="1519" spans="14:14" x14ac:dyDescent="0.3">
      <c r="N1519" s="13"/>
    </row>
    <row r="1520" spans="14:14" x14ac:dyDescent="0.3">
      <c r="N1520" s="13"/>
    </row>
    <row r="1521" spans="14:14" x14ac:dyDescent="0.3">
      <c r="N1521" s="13"/>
    </row>
    <row r="1522" spans="14:14" x14ac:dyDescent="0.3">
      <c r="N1522" s="13"/>
    </row>
    <row r="1523" spans="14:14" x14ac:dyDescent="0.3">
      <c r="N1523" s="13"/>
    </row>
    <row r="1524" spans="14:14" x14ac:dyDescent="0.3">
      <c r="N1524" s="13"/>
    </row>
    <row r="1525" spans="14:14" x14ac:dyDescent="0.3">
      <c r="N1525" s="13"/>
    </row>
    <row r="1526" spans="14:14" x14ac:dyDescent="0.3">
      <c r="N1526" s="13"/>
    </row>
    <row r="1527" spans="14:14" x14ac:dyDescent="0.3">
      <c r="N1527" s="13"/>
    </row>
    <row r="1528" spans="14:14" x14ac:dyDescent="0.3">
      <c r="N1528" s="13"/>
    </row>
    <row r="1529" spans="14:14" x14ac:dyDescent="0.3">
      <c r="N1529" s="13"/>
    </row>
    <row r="1530" spans="14:14" x14ac:dyDescent="0.3">
      <c r="N1530" s="13"/>
    </row>
    <row r="1531" spans="14:14" x14ac:dyDescent="0.3">
      <c r="N1531" s="13"/>
    </row>
    <row r="1532" spans="14:14" x14ac:dyDescent="0.3">
      <c r="N1532" s="13"/>
    </row>
    <row r="1533" spans="14:14" x14ac:dyDescent="0.3">
      <c r="N1533" s="13"/>
    </row>
    <row r="1534" spans="14:14" x14ac:dyDescent="0.3">
      <c r="N1534" s="13"/>
    </row>
    <row r="1535" spans="14:14" x14ac:dyDescent="0.3">
      <c r="N1535" s="13"/>
    </row>
    <row r="1536" spans="14:14" x14ac:dyDescent="0.3">
      <c r="N1536" s="13"/>
    </row>
    <row r="1537" spans="14:14" x14ac:dyDescent="0.3">
      <c r="N1537" s="13"/>
    </row>
    <row r="1538" spans="14:14" x14ac:dyDescent="0.3">
      <c r="N1538" s="13"/>
    </row>
    <row r="1539" spans="14:14" x14ac:dyDescent="0.3">
      <c r="N1539" s="13"/>
    </row>
    <row r="1540" spans="14:14" x14ac:dyDescent="0.3">
      <c r="N1540" s="13"/>
    </row>
    <row r="1541" spans="14:14" x14ac:dyDescent="0.3">
      <c r="N1541" s="13"/>
    </row>
    <row r="1542" spans="14:14" x14ac:dyDescent="0.3">
      <c r="N1542" s="13"/>
    </row>
    <row r="1543" spans="14:14" x14ac:dyDescent="0.3">
      <c r="N1543" s="13"/>
    </row>
    <row r="1544" spans="14:14" x14ac:dyDescent="0.3">
      <c r="N1544" s="13"/>
    </row>
    <row r="1545" spans="14:14" x14ac:dyDescent="0.3">
      <c r="N1545" s="13"/>
    </row>
    <row r="1546" spans="14:14" x14ac:dyDescent="0.3">
      <c r="N1546" s="13"/>
    </row>
    <row r="1547" spans="14:14" x14ac:dyDescent="0.3">
      <c r="N1547" s="13"/>
    </row>
    <row r="1548" spans="14:14" x14ac:dyDescent="0.3">
      <c r="N1548" s="13"/>
    </row>
    <row r="1549" spans="14:14" x14ac:dyDescent="0.3">
      <c r="N1549" s="13"/>
    </row>
    <row r="1550" spans="14:14" x14ac:dyDescent="0.3">
      <c r="N1550" s="13"/>
    </row>
    <row r="1551" spans="14:14" x14ac:dyDescent="0.3">
      <c r="N1551" s="13"/>
    </row>
    <row r="1552" spans="14:14" x14ac:dyDescent="0.3">
      <c r="N1552" s="13"/>
    </row>
    <row r="1553" spans="14:14" x14ac:dyDescent="0.3">
      <c r="N1553" s="13"/>
    </row>
    <row r="1554" spans="14:14" x14ac:dyDescent="0.3">
      <c r="N1554" s="13"/>
    </row>
    <row r="1555" spans="14:14" x14ac:dyDescent="0.3">
      <c r="N1555" s="13"/>
    </row>
    <row r="1556" spans="14:14" x14ac:dyDescent="0.3">
      <c r="N1556" s="13"/>
    </row>
    <row r="1557" spans="14:14" x14ac:dyDescent="0.3">
      <c r="N1557" s="13"/>
    </row>
    <row r="1558" spans="14:14" x14ac:dyDescent="0.3">
      <c r="N1558" s="13"/>
    </row>
    <row r="1559" spans="14:14" x14ac:dyDescent="0.3">
      <c r="N1559" s="13"/>
    </row>
    <row r="1560" spans="14:14" x14ac:dyDescent="0.3">
      <c r="N1560" s="13"/>
    </row>
    <row r="1561" spans="14:14" x14ac:dyDescent="0.3">
      <c r="N1561" s="13"/>
    </row>
    <row r="1562" spans="14:14" x14ac:dyDescent="0.3">
      <c r="N1562" s="13"/>
    </row>
    <row r="1563" spans="14:14" x14ac:dyDescent="0.3">
      <c r="N1563" s="13"/>
    </row>
    <row r="1564" spans="14:14" x14ac:dyDescent="0.3">
      <c r="N1564" s="13"/>
    </row>
    <row r="1565" spans="14:14" x14ac:dyDescent="0.3">
      <c r="N1565" s="13"/>
    </row>
    <row r="1566" spans="14:14" x14ac:dyDescent="0.3">
      <c r="N1566" s="13"/>
    </row>
    <row r="1567" spans="14:14" x14ac:dyDescent="0.3">
      <c r="N1567" s="13"/>
    </row>
    <row r="1568" spans="14:14" x14ac:dyDescent="0.3">
      <c r="N1568" s="13"/>
    </row>
    <row r="1569" spans="14:14" x14ac:dyDescent="0.3">
      <c r="N1569" s="13"/>
    </row>
    <row r="1570" spans="14:14" x14ac:dyDescent="0.3">
      <c r="N1570" s="13"/>
    </row>
    <row r="1571" spans="14:14" x14ac:dyDescent="0.3">
      <c r="N1571" s="13"/>
    </row>
    <row r="1572" spans="14:14" x14ac:dyDescent="0.3">
      <c r="N1572" s="13"/>
    </row>
    <row r="1573" spans="14:14" x14ac:dyDescent="0.3">
      <c r="N1573" s="13"/>
    </row>
    <row r="1574" spans="14:14" x14ac:dyDescent="0.3">
      <c r="N1574" s="13"/>
    </row>
    <row r="1575" spans="14:14" x14ac:dyDescent="0.3">
      <c r="N1575" s="13"/>
    </row>
    <row r="1576" spans="14:14" x14ac:dyDescent="0.3">
      <c r="N1576" s="13"/>
    </row>
    <row r="1577" spans="14:14" x14ac:dyDescent="0.3">
      <c r="N1577" s="13"/>
    </row>
    <row r="1578" spans="14:14" x14ac:dyDescent="0.3">
      <c r="N1578" s="13"/>
    </row>
    <row r="1579" spans="14:14" x14ac:dyDescent="0.3">
      <c r="N1579" s="13"/>
    </row>
    <row r="1580" spans="14:14" x14ac:dyDescent="0.3">
      <c r="N1580" s="13"/>
    </row>
    <row r="1581" spans="14:14" x14ac:dyDescent="0.3">
      <c r="N1581" s="13"/>
    </row>
    <row r="1582" spans="14:14" x14ac:dyDescent="0.3">
      <c r="N1582" s="13"/>
    </row>
    <row r="1583" spans="14:14" x14ac:dyDescent="0.3">
      <c r="N1583" s="13"/>
    </row>
    <row r="1584" spans="14:14" x14ac:dyDescent="0.3">
      <c r="N1584" s="13"/>
    </row>
    <row r="1585" spans="14:14" x14ac:dyDescent="0.3">
      <c r="N1585" s="13"/>
    </row>
    <row r="1586" spans="14:14" x14ac:dyDescent="0.3">
      <c r="N1586" s="13"/>
    </row>
    <row r="1587" spans="14:14" x14ac:dyDescent="0.3">
      <c r="N1587" s="13"/>
    </row>
    <row r="1588" spans="14:14" x14ac:dyDescent="0.3">
      <c r="N1588" s="13"/>
    </row>
    <row r="1589" spans="14:14" x14ac:dyDescent="0.3">
      <c r="N1589" s="13"/>
    </row>
    <row r="1590" spans="14:14" x14ac:dyDescent="0.3">
      <c r="N1590" s="13"/>
    </row>
    <row r="1591" spans="14:14" x14ac:dyDescent="0.3">
      <c r="N1591" s="13"/>
    </row>
    <row r="1592" spans="14:14" x14ac:dyDescent="0.3">
      <c r="N1592" s="13"/>
    </row>
    <row r="1593" spans="14:14" x14ac:dyDescent="0.3">
      <c r="N1593" s="13"/>
    </row>
    <row r="1594" spans="14:14" x14ac:dyDescent="0.3">
      <c r="N1594" s="13"/>
    </row>
    <row r="1595" spans="14:14" x14ac:dyDescent="0.3">
      <c r="N1595" s="13"/>
    </row>
    <row r="1596" spans="14:14" x14ac:dyDescent="0.3">
      <c r="N1596" s="13"/>
    </row>
    <row r="1597" spans="14:14" x14ac:dyDescent="0.3">
      <c r="N1597" s="13"/>
    </row>
    <row r="1598" spans="14:14" x14ac:dyDescent="0.3">
      <c r="N1598" s="13"/>
    </row>
    <row r="1599" spans="14:14" x14ac:dyDescent="0.3">
      <c r="N1599" s="13"/>
    </row>
    <row r="1600" spans="14:14" x14ac:dyDescent="0.3">
      <c r="N1600" s="13"/>
    </row>
    <row r="1601" spans="14:14" x14ac:dyDescent="0.3">
      <c r="N1601" s="13"/>
    </row>
    <row r="1602" spans="14:14" x14ac:dyDescent="0.3">
      <c r="N1602" s="13"/>
    </row>
    <row r="1603" spans="14:14" x14ac:dyDescent="0.3">
      <c r="N1603" s="13"/>
    </row>
    <row r="1604" spans="14:14" x14ac:dyDescent="0.3">
      <c r="N1604" s="13"/>
    </row>
    <row r="1605" spans="14:14" x14ac:dyDescent="0.3">
      <c r="N1605" s="13"/>
    </row>
    <row r="1606" spans="14:14" x14ac:dyDescent="0.3">
      <c r="N1606" s="13"/>
    </row>
    <row r="1607" spans="14:14" x14ac:dyDescent="0.3">
      <c r="N1607" s="13"/>
    </row>
    <row r="1608" spans="14:14" x14ac:dyDescent="0.3">
      <c r="N1608" s="13"/>
    </row>
    <row r="1609" spans="14:14" x14ac:dyDescent="0.3">
      <c r="N1609" s="13"/>
    </row>
    <row r="1610" spans="14:14" x14ac:dyDescent="0.3">
      <c r="N1610" s="13"/>
    </row>
    <row r="1611" spans="14:14" x14ac:dyDescent="0.3">
      <c r="N1611" s="13"/>
    </row>
    <row r="1612" spans="14:14" x14ac:dyDescent="0.3">
      <c r="N1612" s="13"/>
    </row>
    <row r="1613" spans="14:14" x14ac:dyDescent="0.3">
      <c r="N1613" s="13"/>
    </row>
    <row r="1614" spans="14:14" x14ac:dyDescent="0.3">
      <c r="N1614" s="13"/>
    </row>
    <row r="1615" spans="14:14" x14ac:dyDescent="0.3">
      <c r="N1615" s="13"/>
    </row>
    <row r="1616" spans="14:14" x14ac:dyDescent="0.3">
      <c r="N1616" s="13"/>
    </row>
    <row r="1617" spans="14:14" x14ac:dyDescent="0.3">
      <c r="N1617" s="13"/>
    </row>
    <row r="1618" spans="14:14" x14ac:dyDescent="0.3">
      <c r="N1618" s="13"/>
    </row>
    <row r="1619" spans="14:14" x14ac:dyDescent="0.3">
      <c r="N1619" s="13"/>
    </row>
    <row r="1620" spans="14:14" x14ac:dyDescent="0.3">
      <c r="N1620" s="13"/>
    </row>
    <row r="1621" spans="14:14" x14ac:dyDescent="0.3">
      <c r="N1621" s="13"/>
    </row>
    <row r="1622" spans="14:14" x14ac:dyDescent="0.3">
      <c r="N1622" s="13"/>
    </row>
    <row r="1623" spans="14:14" x14ac:dyDescent="0.3">
      <c r="N1623" s="13"/>
    </row>
    <row r="1624" spans="14:14" x14ac:dyDescent="0.3">
      <c r="N1624" s="13"/>
    </row>
    <row r="1625" spans="14:14" x14ac:dyDescent="0.3">
      <c r="N1625" s="13"/>
    </row>
    <row r="1626" spans="14:14" x14ac:dyDescent="0.3">
      <c r="N1626" s="13"/>
    </row>
    <row r="1627" spans="14:14" x14ac:dyDescent="0.3">
      <c r="N1627" s="13"/>
    </row>
    <row r="1628" spans="14:14" x14ac:dyDescent="0.3">
      <c r="N1628" s="13"/>
    </row>
    <row r="1629" spans="14:14" x14ac:dyDescent="0.3">
      <c r="N1629" s="13"/>
    </row>
    <row r="1630" spans="14:14" x14ac:dyDescent="0.3">
      <c r="N1630" s="13"/>
    </row>
    <row r="1631" spans="14:14" x14ac:dyDescent="0.3">
      <c r="N1631" s="13"/>
    </row>
    <row r="1632" spans="14:14" x14ac:dyDescent="0.3">
      <c r="N1632" s="13"/>
    </row>
    <row r="1633" spans="14:14" x14ac:dyDescent="0.3">
      <c r="N1633" s="13"/>
    </row>
    <row r="1634" spans="14:14" x14ac:dyDescent="0.3">
      <c r="N1634" s="13"/>
    </row>
    <row r="1635" spans="14:14" x14ac:dyDescent="0.3">
      <c r="N1635" s="13"/>
    </row>
    <row r="1636" spans="14:14" x14ac:dyDescent="0.3">
      <c r="N1636" s="13"/>
    </row>
    <row r="1637" spans="14:14" x14ac:dyDescent="0.3">
      <c r="N1637" s="13"/>
    </row>
    <row r="1638" spans="14:14" x14ac:dyDescent="0.3">
      <c r="N1638" s="13"/>
    </row>
    <row r="1639" spans="14:14" x14ac:dyDescent="0.3">
      <c r="N1639" s="13"/>
    </row>
    <row r="1640" spans="14:14" x14ac:dyDescent="0.3">
      <c r="N1640" s="13"/>
    </row>
    <row r="1641" spans="14:14" x14ac:dyDescent="0.3">
      <c r="N1641" s="13"/>
    </row>
    <row r="1642" spans="14:14" x14ac:dyDescent="0.3">
      <c r="N1642" s="13"/>
    </row>
    <row r="1643" spans="14:14" x14ac:dyDescent="0.3">
      <c r="N1643" s="13"/>
    </row>
    <row r="1644" spans="14:14" x14ac:dyDescent="0.3">
      <c r="N1644" s="13"/>
    </row>
    <row r="1645" spans="14:14" x14ac:dyDescent="0.3">
      <c r="N1645" s="13"/>
    </row>
    <row r="1646" spans="14:14" x14ac:dyDescent="0.3">
      <c r="N1646" s="13"/>
    </row>
    <row r="1647" spans="14:14" x14ac:dyDescent="0.3">
      <c r="N1647" s="13"/>
    </row>
    <row r="1648" spans="14:14" x14ac:dyDescent="0.3">
      <c r="N1648" s="13"/>
    </row>
    <row r="1649" spans="14:14" x14ac:dyDescent="0.3">
      <c r="N1649" s="13"/>
    </row>
    <row r="1650" spans="14:14" x14ac:dyDescent="0.3">
      <c r="N1650" s="13"/>
    </row>
    <row r="1651" spans="14:14" x14ac:dyDescent="0.3">
      <c r="N1651" s="13"/>
    </row>
    <row r="1652" spans="14:14" x14ac:dyDescent="0.3">
      <c r="N1652" s="13"/>
    </row>
    <row r="1653" spans="14:14" x14ac:dyDescent="0.3">
      <c r="N1653" s="13"/>
    </row>
    <row r="1654" spans="14:14" x14ac:dyDescent="0.3">
      <c r="N1654" s="13"/>
    </row>
    <row r="1655" spans="14:14" x14ac:dyDescent="0.3">
      <c r="N1655" s="13"/>
    </row>
    <row r="1656" spans="14:14" x14ac:dyDescent="0.3">
      <c r="N1656" s="13"/>
    </row>
    <row r="1657" spans="14:14" x14ac:dyDescent="0.3">
      <c r="N1657" s="13"/>
    </row>
    <row r="1658" spans="14:14" x14ac:dyDescent="0.3">
      <c r="N1658" s="13"/>
    </row>
    <row r="1659" spans="14:14" x14ac:dyDescent="0.3">
      <c r="N1659" s="13"/>
    </row>
    <row r="1660" spans="14:14" x14ac:dyDescent="0.3">
      <c r="N1660" s="13"/>
    </row>
    <row r="1661" spans="14:14" x14ac:dyDescent="0.3">
      <c r="N1661" s="13"/>
    </row>
    <row r="1662" spans="14:14" x14ac:dyDescent="0.3">
      <c r="N1662" s="13"/>
    </row>
    <row r="1663" spans="14:14" x14ac:dyDescent="0.3">
      <c r="N1663" s="13"/>
    </row>
    <row r="1664" spans="14:14" x14ac:dyDescent="0.3">
      <c r="N1664" s="13"/>
    </row>
    <row r="1665" spans="14:14" x14ac:dyDescent="0.3">
      <c r="N1665" s="13"/>
    </row>
    <row r="1666" spans="14:14" x14ac:dyDescent="0.3">
      <c r="N1666" s="13"/>
    </row>
    <row r="1667" spans="14:14" x14ac:dyDescent="0.3">
      <c r="N1667" s="13"/>
    </row>
    <row r="1668" spans="14:14" x14ac:dyDescent="0.3">
      <c r="N1668" s="13"/>
    </row>
    <row r="1669" spans="14:14" x14ac:dyDescent="0.3">
      <c r="N1669" s="13"/>
    </row>
    <row r="1670" spans="14:14" x14ac:dyDescent="0.3">
      <c r="N1670" s="13"/>
    </row>
    <row r="1671" spans="14:14" x14ac:dyDescent="0.3">
      <c r="N1671" s="13"/>
    </row>
    <row r="1672" spans="14:14" x14ac:dyDescent="0.3">
      <c r="N1672" s="13"/>
    </row>
    <row r="1673" spans="14:14" x14ac:dyDescent="0.3">
      <c r="N1673" s="13"/>
    </row>
    <row r="1674" spans="14:14" x14ac:dyDescent="0.3">
      <c r="N1674" s="13"/>
    </row>
    <row r="1675" spans="14:14" x14ac:dyDescent="0.3">
      <c r="N1675" s="13"/>
    </row>
    <row r="1676" spans="14:14" x14ac:dyDescent="0.3">
      <c r="N1676" s="13"/>
    </row>
    <row r="1677" spans="14:14" x14ac:dyDescent="0.3">
      <c r="N1677" s="13"/>
    </row>
    <row r="1678" spans="14:14" x14ac:dyDescent="0.3">
      <c r="N1678" s="13"/>
    </row>
    <row r="1679" spans="14:14" x14ac:dyDescent="0.3">
      <c r="N1679" s="13"/>
    </row>
    <row r="1680" spans="14:14" x14ac:dyDescent="0.3">
      <c r="N1680" s="13"/>
    </row>
    <row r="1681" spans="14:14" x14ac:dyDescent="0.3">
      <c r="N1681" s="13"/>
    </row>
    <row r="1682" spans="14:14" x14ac:dyDescent="0.3">
      <c r="N1682" s="13"/>
    </row>
    <row r="1683" spans="14:14" x14ac:dyDescent="0.3">
      <c r="N1683" s="13"/>
    </row>
    <row r="1684" spans="14:14" x14ac:dyDescent="0.3">
      <c r="N1684" s="13"/>
    </row>
    <row r="1685" spans="14:14" x14ac:dyDescent="0.3">
      <c r="N1685" s="13"/>
    </row>
    <row r="1686" spans="14:14" x14ac:dyDescent="0.3">
      <c r="N1686" s="13"/>
    </row>
    <row r="1687" spans="14:14" x14ac:dyDescent="0.3">
      <c r="N1687" s="13"/>
    </row>
    <row r="1688" spans="14:14" x14ac:dyDescent="0.3">
      <c r="N1688" s="13"/>
    </row>
    <row r="1689" spans="14:14" x14ac:dyDescent="0.3">
      <c r="N1689" s="13"/>
    </row>
    <row r="1690" spans="14:14" x14ac:dyDescent="0.3">
      <c r="N1690" s="13"/>
    </row>
    <row r="1691" spans="14:14" x14ac:dyDescent="0.3">
      <c r="N1691" s="13"/>
    </row>
    <row r="1692" spans="14:14" x14ac:dyDescent="0.3">
      <c r="N1692" s="13"/>
    </row>
    <row r="1693" spans="14:14" x14ac:dyDescent="0.3">
      <c r="N1693" s="13"/>
    </row>
    <row r="1694" spans="14:14" x14ac:dyDescent="0.3">
      <c r="N1694" s="13"/>
    </row>
    <row r="1695" spans="14:14" x14ac:dyDescent="0.3">
      <c r="N1695" s="13"/>
    </row>
    <row r="1696" spans="14:14" x14ac:dyDescent="0.3">
      <c r="N1696" s="13"/>
    </row>
    <row r="1697" spans="14:14" x14ac:dyDescent="0.3">
      <c r="N1697" s="13"/>
    </row>
    <row r="1698" spans="14:14" x14ac:dyDescent="0.3">
      <c r="N1698" s="13"/>
    </row>
    <row r="1699" spans="14:14" x14ac:dyDescent="0.3">
      <c r="N1699" s="13"/>
    </row>
    <row r="1700" spans="14:14" x14ac:dyDescent="0.3">
      <c r="N1700" s="13"/>
    </row>
    <row r="1701" spans="14:14" x14ac:dyDescent="0.3">
      <c r="N1701" s="13"/>
    </row>
    <row r="1702" spans="14:14" x14ac:dyDescent="0.3">
      <c r="N1702" s="13"/>
    </row>
    <row r="1703" spans="14:14" x14ac:dyDescent="0.3">
      <c r="N1703" s="13"/>
    </row>
    <row r="1704" spans="14:14" x14ac:dyDescent="0.3">
      <c r="N1704" s="13"/>
    </row>
    <row r="1705" spans="14:14" x14ac:dyDescent="0.3">
      <c r="N1705" s="13"/>
    </row>
    <row r="1706" spans="14:14" x14ac:dyDescent="0.3">
      <c r="N1706" s="13"/>
    </row>
    <row r="1707" spans="14:14" x14ac:dyDescent="0.3">
      <c r="N1707" s="13"/>
    </row>
    <row r="1708" spans="14:14" x14ac:dyDescent="0.3">
      <c r="N1708" s="13"/>
    </row>
    <row r="1709" spans="14:14" x14ac:dyDescent="0.3">
      <c r="N1709" s="13"/>
    </row>
    <row r="1710" spans="14:14" x14ac:dyDescent="0.3">
      <c r="N1710" s="13"/>
    </row>
    <row r="1711" spans="14:14" x14ac:dyDescent="0.3">
      <c r="N1711" s="13"/>
    </row>
    <row r="1712" spans="14:14" x14ac:dyDescent="0.3">
      <c r="N1712" s="13"/>
    </row>
    <row r="1713" spans="14:14" x14ac:dyDescent="0.3">
      <c r="N1713" s="13"/>
    </row>
    <row r="1714" spans="14:14" x14ac:dyDescent="0.3">
      <c r="N1714" s="13"/>
    </row>
    <row r="1715" spans="14:14" x14ac:dyDescent="0.3">
      <c r="N1715" s="13"/>
    </row>
    <row r="1716" spans="14:14" x14ac:dyDescent="0.3">
      <c r="N1716" s="13"/>
    </row>
    <row r="1717" spans="14:14" x14ac:dyDescent="0.3">
      <c r="N1717" s="13"/>
    </row>
    <row r="1718" spans="14:14" x14ac:dyDescent="0.3">
      <c r="N1718" s="13"/>
    </row>
    <row r="1719" spans="14:14" x14ac:dyDescent="0.3">
      <c r="N1719" s="13"/>
    </row>
    <row r="1720" spans="14:14" x14ac:dyDescent="0.3">
      <c r="N1720" s="13"/>
    </row>
    <row r="1721" spans="14:14" x14ac:dyDescent="0.3">
      <c r="N1721" s="13"/>
    </row>
    <row r="1722" spans="14:14" x14ac:dyDescent="0.3">
      <c r="N1722" s="13"/>
    </row>
    <row r="1723" spans="14:14" x14ac:dyDescent="0.3">
      <c r="N1723" s="13"/>
    </row>
    <row r="1724" spans="14:14" x14ac:dyDescent="0.3">
      <c r="N1724" s="13"/>
    </row>
    <row r="1725" spans="14:14" x14ac:dyDescent="0.3">
      <c r="N1725" s="13"/>
    </row>
    <row r="1726" spans="14:14" x14ac:dyDescent="0.3">
      <c r="N1726" s="13"/>
    </row>
    <row r="1727" spans="14:14" x14ac:dyDescent="0.3">
      <c r="N1727" s="13"/>
    </row>
    <row r="1728" spans="14:14" x14ac:dyDescent="0.3">
      <c r="N1728" s="13"/>
    </row>
    <row r="1729" spans="14:14" x14ac:dyDescent="0.3">
      <c r="N1729" s="13"/>
    </row>
    <row r="1730" spans="14:14" x14ac:dyDescent="0.3">
      <c r="N1730" s="13"/>
    </row>
    <row r="1731" spans="14:14" x14ac:dyDescent="0.3">
      <c r="N1731" s="13"/>
    </row>
    <row r="1732" spans="14:14" x14ac:dyDescent="0.3">
      <c r="N1732" s="13"/>
    </row>
    <row r="1733" spans="14:14" x14ac:dyDescent="0.3">
      <c r="N1733" s="13"/>
    </row>
    <row r="1734" spans="14:14" x14ac:dyDescent="0.3">
      <c r="N1734" s="13"/>
    </row>
    <row r="1735" spans="14:14" x14ac:dyDescent="0.3">
      <c r="N1735" s="13"/>
    </row>
    <row r="1736" spans="14:14" x14ac:dyDescent="0.3">
      <c r="N1736" s="13"/>
    </row>
    <row r="1737" spans="14:14" x14ac:dyDescent="0.3">
      <c r="N1737" s="13"/>
    </row>
    <row r="1738" spans="14:14" x14ac:dyDescent="0.3">
      <c r="N1738" s="13"/>
    </row>
    <row r="1739" spans="14:14" x14ac:dyDescent="0.3">
      <c r="N1739" s="13"/>
    </row>
    <row r="1740" spans="14:14" x14ac:dyDescent="0.3">
      <c r="N1740" s="13"/>
    </row>
    <row r="1741" spans="14:14" x14ac:dyDescent="0.3">
      <c r="N1741" s="13"/>
    </row>
    <row r="1742" spans="14:14" x14ac:dyDescent="0.3">
      <c r="N1742" s="13"/>
    </row>
    <row r="1743" spans="14:14" x14ac:dyDescent="0.3">
      <c r="N1743" s="13"/>
    </row>
    <row r="1744" spans="14:14" x14ac:dyDescent="0.3">
      <c r="N1744" s="13"/>
    </row>
    <row r="1745" spans="14:14" x14ac:dyDescent="0.3">
      <c r="N1745" s="13"/>
    </row>
    <row r="1746" spans="14:14" x14ac:dyDescent="0.3">
      <c r="N1746" s="13"/>
    </row>
    <row r="1747" spans="14:14" x14ac:dyDescent="0.3">
      <c r="N1747" s="13"/>
    </row>
    <row r="1748" spans="14:14" x14ac:dyDescent="0.3">
      <c r="N1748" s="13"/>
    </row>
    <row r="1749" spans="14:14" x14ac:dyDescent="0.3">
      <c r="N1749" s="13"/>
    </row>
    <row r="1750" spans="14:14" x14ac:dyDescent="0.3">
      <c r="N1750" s="13"/>
    </row>
    <row r="1751" spans="14:14" x14ac:dyDescent="0.3">
      <c r="N1751" s="13"/>
    </row>
    <row r="1752" spans="14:14" x14ac:dyDescent="0.3">
      <c r="N1752" s="13"/>
    </row>
    <row r="1753" spans="14:14" x14ac:dyDescent="0.3">
      <c r="N1753" s="13"/>
    </row>
    <row r="1754" spans="14:14" x14ac:dyDescent="0.3">
      <c r="N1754" s="13"/>
    </row>
    <row r="1755" spans="14:14" x14ac:dyDescent="0.3">
      <c r="N1755" s="13"/>
    </row>
    <row r="1756" spans="14:14" x14ac:dyDescent="0.3">
      <c r="N1756" s="13"/>
    </row>
    <row r="1757" spans="14:14" x14ac:dyDescent="0.3">
      <c r="N1757" s="13"/>
    </row>
    <row r="1758" spans="14:14" x14ac:dyDescent="0.3">
      <c r="N1758" s="13"/>
    </row>
    <row r="1759" spans="14:14" x14ac:dyDescent="0.3">
      <c r="N1759" s="13"/>
    </row>
    <row r="1760" spans="14:14" x14ac:dyDescent="0.3">
      <c r="N1760" s="13"/>
    </row>
    <row r="1761" spans="14:14" x14ac:dyDescent="0.3">
      <c r="N1761" s="13"/>
    </row>
    <row r="1762" spans="14:14" x14ac:dyDescent="0.3">
      <c r="N1762" s="13"/>
    </row>
    <row r="1763" spans="14:14" x14ac:dyDescent="0.3">
      <c r="N1763" s="13"/>
    </row>
    <row r="1764" spans="14:14" x14ac:dyDescent="0.3">
      <c r="N1764" s="13"/>
    </row>
    <row r="1765" spans="14:14" x14ac:dyDescent="0.3">
      <c r="N1765" s="13"/>
    </row>
    <row r="1766" spans="14:14" x14ac:dyDescent="0.3">
      <c r="N1766" s="13"/>
    </row>
    <row r="1767" spans="14:14" x14ac:dyDescent="0.3">
      <c r="N1767" s="13"/>
    </row>
    <row r="1768" spans="14:14" x14ac:dyDescent="0.3">
      <c r="N1768" s="13"/>
    </row>
    <row r="1769" spans="14:14" x14ac:dyDescent="0.3">
      <c r="N1769" s="13"/>
    </row>
    <row r="1770" spans="14:14" x14ac:dyDescent="0.3">
      <c r="N1770" s="13"/>
    </row>
    <row r="1771" spans="14:14" x14ac:dyDescent="0.3">
      <c r="N1771" s="13"/>
    </row>
    <row r="1772" spans="14:14" x14ac:dyDescent="0.3">
      <c r="N1772" s="13"/>
    </row>
    <row r="1773" spans="14:14" x14ac:dyDescent="0.3">
      <c r="N1773" s="13"/>
    </row>
    <row r="1774" spans="14:14" x14ac:dyDescent="0.3">
      <c r="N1774" s="13"/>
    </row>
    <row r="1775" spans="14:14" x14ac:dyDescent="0.3">
      <c r="N1775" s="13"/>
    </row>
    <row r="1776" spans="14:14" x14ac:dyDescent="0.3">
      <c r="N1776" s="13"/>
    </row>
    <row r="1777" spans="14:14" x14ac:dyDescent="0.3">
      <c r="N1777" s="13"/>
    </row>
    <row r="1778" spans="14:14" x14ac:dyDescent="0.3">
      <c r="N1778" s="13"/>
    </row>
    <row r="1779" spans="14:14" x14ac:dyDescent="0.3">
      <c r="N1779" s="13"/>
    </row>
    <row r="1780" spans="14:14" x14ac:dyDescent="0.3">
      <c r="N1780" s="13"/>
    </row>
    <row r="1781" spans="14:14" x14ac:dyDescent="0.3">
      <c r="N1781" s="13"/>
    </row>
    <row r="1782" spans="14:14" x14ac:dyDescent="0.3">
      <c r="N1782" s="13"/>
    </row>
    <row r="1783" spans="14:14" x14ac:dyDescent="0.3">
      <c r="N1783" s="13"/>
    </row>
    <row r="1784" spans="14:14" x14ac:dyDescent="0.3">
      <c r="N1784" s="13"/>
    </row>
    <row r="1785" spans="14:14" x14ac:dyDescent="0.3">
      <c r="N1785" s="13"/>
    </row>
    <row r="1786" spans="14:14" x14ac:dyDescent="0.3">
      <c r="N1786" s="13"/>
    </row>
    <row r="1787" spans="14:14" x14ac:dyDescent="0.3">
      <c r="N1787" s="13"/>
    </row>
    <row r="1788" spans="14:14" x14ac:dyDescent="0.3">
      <c r="N1788" s="13"/>
    </row>
    <row r="1789" spans="14:14" x14ac:dyDescent="0.3">
      <c r="N1789" s="13"/>
    </row>
    <row r="1790" spans="14:14" x14ac:dyDescent="0.3">
      <c r="N1790" s="13"/>
    </row>
    <row r="1791" spans="14:14" x14ac:dyDescent="0.3">
      <c r="N1791" s="13"/>
    </row>
    <row r="1792" spans="14:14" x14ac:dyDescent="0.3">
      <c r="N1792" s="13"/>
    </row>
    <row r="1793" spans="14:14" x14ac:dyDescent="0.3">
      <c r="N1793" s="13"/>
    </row>
    <row r="1794" spans="14:14" x14ac:dyDescent="0.3">
      <c r="N1794" s="13"/>
    </row>
    <row r="1795" spans="14:14" x14ac:dyDescent="0.3">
      <c r="N1795" s="13"/>
    </row>
    <row r="1796" spans="14:14" x14ac:dyDescent="0.3">
      <c r="N1796" s="13"/>
    </row>
    <row r="1797" spans="14:14" x14ac:dyDescent="0.3">
      <c r="N1797" s="13"/>
    </row>
    <row r="1798" spans="14:14" x14ac:dyDescent="0.3">
      <c r="N1798" s="13"/>
    </row>
    <row r="1799" spans="14:14" x14ac:dyDescent="0.3">
      <c r="N1799" s="13"/>
    </row>
    <row r="1800" spans="14:14" x14ac:dyDescent="0.3">
      <c r="N1800" s="13"/>
    </row>
    <row r="1801" spans="14:14" x14ac:dyDescent="0.3">
      <c r="N1801" s="13"/>
    </row>
    <row r="1802" spans="14:14" x14ac:dyDescent="0.3">
      <c r="N1802" s="13"/>
    </row>
    <row r="1803" spans="14:14" x14ac:dyDescent="0.3">
      <c r="N1803" s="13"/>
    </row>
    <row r="1804" spans="14:14" x14ac:dyDescent="0.3">
      <c r="N1804" s="13"/>
    </row>
    <row r="1805" spans="14:14" x14ac:dyDescent="0.3">
      <c r="N1805" s="13"/>
    </row>
    <row r="1806" spans="14:14" x14ac:dyDescent="0.3">
      <c r="N1806" s="13"/>
    </row>
    <row r="1807" spans="14:14" x14ac:dyDescent="0.3">
      <c r="N1807" s="13"/>
    </row>
    <row r="1808" spans="14:14" x14ac:dyDescent="0.3">
      <c r="N1808" s="13"/>
    </row>
    <row r="1809" spans="14:14" x14ac:dyDescent="0.3">
      <c r="N1809" s="13"/>
    </row>
    <row r="1810" spans="14:14" x14ac:dyDescent="0.3">
      <c r="N1810" s="13"/>
    </row>
    <row r="1811" spans="14:14" x14ac:dyDescent="0.3">
      <c r="N1811" s="13"/>
    </row>
    <row r="1812" spans="14:14" x14ac:dyDescent="0.3">
      <c r="N1812" s="13"/>
    </row>
    <row r="1813" spans="14:14" x14ac:dyDescent="0.3">
      <c r="N1813" s="13"/>
    </row>
    <row r="1814" spans="14:14" x14ac:dyDescent="0.3">
      <c r="N1814" s="13"/>
    </row>
    <row r="1815" spans="14:14" x14ac:dyDescent="0.3">
      <c r="N1815" s="13"/>
    </row>
    <row r="1816" spans="14:14" x14ac:dyDescent="0.3">
      <c r="N1816" s="13"/>
    </row>
    <row r="1817" spans="14:14" x14ac:dyDescent="0.3">
      <c r="N1817" s="13"/>
    </row>
    <row r="1818" spans="14:14" x14ac:dyDescent="0.3">
      <c r="N1818" s="13"/>
    </row>
    <row r="1819" spans="14:14" x14ac:dyDescent="0.3">
      <c r="N1819" s="13"/>
    </row>
    <row r="1820" spans="14:14" x14ac:dyDescent="0.3">
      <c r="N1820" s="13"/>
    </row>
    <row r="1821" spans="14:14" x14ac:dyDescent="0.3">
      <c r="N1821" s="13"/>
    </row>
    <row r="1822" spans="14:14" x14ac:dyDescent="0.3">
      <c r="N1822" s="13"/>
    </row>
    <row r="1823" spans="14:14" x14ac:dyDescent="0.3">
      <c r="N1823" s="13"/>
    </row>
    <row r="1824" spans="14:14" x14ac:dyDescent="0.3">
      <c r="N1824" s="13"/>
    </row>
    <row r="1825" spans="14:14" x14ac:dyDescent="0.3">
      <c r="N1825" s="13"/>
    </row>
    <row r="1826" spans="14:14" x14ac:dyDescent="0.3">
      <c r="N1826" s="13"/>
    </row>
    <row r="1827" spans="14:14" x14ac:dyDescent="0.3">
      <c r="N1827" s="13"/>
    </row>
    <row r="1828" spans="14:14" x14ac:dyDescent="0.3">
      <c r="N1828" s="13"/>
    </row>
    <row r="1829" spans="14:14" x14ac:dyDescent="0.3">
      <c r="N1829" s="13"/>
    </row>
    <row r="1830" spans="14:14" x14ac:dyDescent="0.3">
      <c r="N1830" s="13"/>
    </row>
    <row r="1831" spans="14:14" x14ac:dyDescent="0.3">
      <c r="N1831" s="13"/>
    </row>
    <row r="1832" spans="14:14" x14ac:dyDescent="0.3">
      <c r="N1832" s="13"/>
    </row>
    <row r="1833" spans="14:14" x14ac:dyDescent="0.3">
      <c r="N1833" s="13"/>
    </row>
    <row r="1834" spans="14:14" x14ac:dyDescent="0.3">
      <c r="N1834" s="13"/>
    </row>
    <row r="1835" spans="14:14" x14ac:dyDescent="0.3">
      <c r="N1835" s="13"/>
    </row>
    <row r="1836" spans="14:14" x14ac:dyDescent="0.3">
      <c r="N1836" s="13"/>
    </row>
    <row r="1837" spans="14:14" x14ac:dyDescent="0.3">
      <c r="N1837" s="13"/>
    </row>
    <row r="1838" spans="14:14" x14ac:dyDescent="0.3">
      <c r="N1838" s="13"/>
    </row>
    <row r="1839" spans="14:14" x14ac:dyDescent="0.3">
      <c r="N1839" s="13"/>
    </row>
    <row r="1840" spans="14:14" x14ac:dyDescent="0.3">
      <c r="N1840" s="13"/>
    </row>
    <row r="1841" spans="14:14" x14ac:dyDescent="0.3">
      <c r="N1841" s="13"/>
    </row>
    <row r="1842" spans="14:14" x14ac:dyDescent="0.3">
      <c r="N1842" s="13"/>
    </row>
    <row r="1843" spans="14:14" x14ac:dyDescent="0.3">
      <c r="N1843" s="13"/>
    </row>
    <row r="1844" spans="14:14" x14ac:dyDescent="0.3">
      <c r="N1844" s="13"/>
    </row>
    <row r="1845" spans="14:14" x14ac:dyDescent="0.3">
      <c r="N1845" s="13"/>
    </row>
    <row r="1846" spans="14:14" x14ac:dyDescent="0.3">
      <c r="N1846" s="13"/>
    </row>
    <row r="1847" spans="14:14" x14ac:dyDescent="0.3">
      <c r="N1847" s="13"/>
    </row>
    <row r="1848" spans="14:14" x14ac:dyDescent="0.3">
      <c r="N1848" s="13"/>
    </row>
    <row r="1849" spans="14:14" x14ac:dyDescent="0.3">
      <c r="N1849" s="13"/>
    </row>
    <row r="1850" spans="14:14" x14ac:dyDescent="0.3">
      <c r="N1850" s="13"/>
    </row>
    <row r="1851" spans="14:14" x14ac:dyDescent="0.3">
      <c r="N1851" s="13"/>
    </row>
    <row r="1852" spans="14:14" x14ac:dyDescent="0.3">
      <c r="N1852" s="13"/>
    </row>
    <row r="1853" spans="14:14" x14ac:dyDescent="0.3">
      <c r="N1853" s="13"/>
    </row>
    <row r="1854" spans="14:14" x14ac:dyDescent="0.3">
      <c r="N1854" s="13"/>
    </row>
    <row r="1855" spans="14:14" x14ac:dyDescent="0.3">
      <c r="N1855" s="13"/>
    </row>
    <row r="1856" spans="14:14" x14ac:dyDescent="0.3">
      <c r="N1856" s="13"/>
    </row>
    <row r="1857" spans="14:14" x14ac:dyDescent="0.3">
      <c r="N1857" s="13"/>
    </row>
    <row r="1858" spans="14:14" x14ac:dyDescent="0.3">
      <c r="N1858" s="13"/>
    </row>
    <row r="1859" spans="14:14" x14ac:dyDescent="0.3">
      <c r="N1859" s="13"/>
    </row>
    <row r="1860" spans="14:14" x14ac:dyDescent="0.3">
      <c r="N1860" s="13"/>
    </row>
    <row r="1861" spans="14:14" x14ac:dyDescent="0.3">
      <c r="N1861" s="13"/>
    </row>
    <row r="1862" spans="14:14" x14ac:dyDescent="0.3">
      <c r="N1862" s="13"/>
    </row>
    <row r="1863" spans="14:14" x14ac:dyDescent="0.3">
      <c r="N1863" s="13"/>
    </row>
    <row r="1864" spans="14:14" x14ac:dyDescent="0.3">
      <c r="N1864" s="13"/>
    </row>
    <row r="1865" spans="14:14" x14ac:dyDescent="0.3">
      <c r="N1865" s="13"/>
    </row>
    <row r="1866" spans="14:14" x14ac:dyDescent="0.3">
      <c r="N1866" s="13"/>
    </row>
    <row r="1867" spans="14:14" x14ac:dyDescent="0.3">
      <c r="N1867" s="13"/>
    </row>
    <row r="1868" spans="14:14" x14ac:dyDescent="0.3">
      <c r="N1868" s="13"/>
    </row>
    <row r="1869" spans="14:14" x14ac:dyDescent="0.3">
      <c r="N1869" s="13"/>
    </row>
    <row r="1870" spans="14:14" x14ac:dyDescent="0.3">
      <c r="N1870" s="13"/>
    </row>
    <row r="1871" spans="14:14" x14ac:dyDescent="0.3">
      <c r="N1871" s="13"/>
    </row>
    <row r="1872" spans="14:14" x14ac:dyDescent="0.3">
      <c r="N1872" s="13"/>
    </row>
    <row r="1873" spans="14:14" x14ac:dyDescent="0.3">
      <c r="N1873" s="13"/>
    </row>
    <row r="1874" spans="14:14" x14ac:dyDescent="0.3">
      <c r="N1874" s="13"/>
    </row>
    <row r="1875" spans="14:14" x14ac:dyDescent="0.3">
      <c r="N1875" s="13"/>
    </row>
    <row r="1876" spans="14:14" x14ac:dyDescent="0.3">
      <c r="N1876" s="13"/>
    </row>
    <row r="1877" spans="14:14" x14ac:dyDescent="0.3">
      <c r="N1877" s="13"/>
    </row>
    <row r="1878" spans="14:14" x14ac:dyDescent="0.3">
      <c r="N1878" s="13"/>
    </row>
    <row r="1879" spans="14:14" x14ac:dyDescent="0.3">
      <c r="N1879" s="13"/>
    </row>
    <row r="1880" spans="14:14" x14ac:dyDescent="0.3">
      <c r="N1880" s="13"/>
    </row>
    <row r="1881" spans="14:14" x14ac:dyDescent="0.3">
      <c r="N1881" s="13"/>
    </row>
    <row r="1882" spans="14:14" x14ac:dyDescent="0.3">
      <c r="N1882" s="13"/>
    </row>
    <row r="1883" spans="14:14" x14ac:dyDescent="0.3">
      <c r="N1883" s="13"/>
    </row>
    <row r="1884" spans="14:14" x14ac:dyDescent="0.3">
      <c r="N1884" s="13"/>
    </row>
    <row r="1885" spans="14:14" x14ac:dyDescent="0.3">
      <c r="N1885" s="13"/>
    </row>
    <row r="1886" spans="14:14" x14ac:dyDescent="0.3">
      <c r="N1886" s="13"/>
    </row>
    <row r="1887" spans="14:14" x14ac:dyDescent="0.3">
      <c r="N1887" s="13"/>
    </row>
    <row r="1888" spans="14:14" x14ac:dyDescent="0.3">
      <c r="N1888" s="13"/>
    </row>
    <row r="1889" spans="14:14" x14ac:dyDescent="0.3">
      <c r="N1889" s="13"/>
    </row>
    <row r="1890" spans="14:14" x14ac:dyDescent="0.3">
      <c r="N1890" s="13"/>
    </row>
    <row r="1891" spans="14:14" x14ac:dyDescent="0.3">
      <c r="N1891" s="13"/>
    </row>
    <row r="1892" spans="14:14" x14ac:dyDescent="0.3">
      <c r="N1892" s="13"/>
    </row>
    <row r="1893" spans="14:14" x14ac:dyDescent="0.3">
      <c r="N1893" s="13"/>
    </row>
    <row r="1894" spans="14:14" x14ac:dyDescent="0.3">
      <c r="N1894" s="13"/>
    </row>
    <row r="1895" spans="14:14" x14ac:dyDescent="0.3">
      <c r="N1895" s="13"/>
    </row>
    <row r="1896" spans="14:14" x14ac:dyDescent="0.3">
      <c r="N1896" s="13"/>
    </row>
    <row r="1897" spans="14:14" x14ac:dyDescent="0.3">
      <c r="N1897" s="13"/>
    </row>
    <row r="1898" spans="14:14" x14ac:dyDescent="0.3">
      <c r="N1898" s="13"/>
    </row>
    <row r="1899" spans="14:14" x14ac:dyDescent="0.3">
      <c r="N1899" s="13"/>
    </row>
    <row r="1900" spans="14:14" x14ac:dyDescent="0.3">
      <c r="N1900" s="13"/>
    </row>
    <row r="1901" spans="14:14" x14ac:dyDescent="0.3">
      <c r="N1901" s="13"/>
    </row>
    <row r="1902" spans="14:14" x14ac:dyDescent="0.3">
      <c r="N1902" s="13"/>
    </row>
    <row r="1903" spans="14:14" x14ac:dyDescent="0.3">
      <c r="N1903" s="13"/>
    </row>
    <row r="1904" spans="14:14" x14ac:dyDescent="0.3">
      <c r="N1904" s="13"/>
    </row>
    <row r="1905" spans="14:14" x14ac:dyDescent="0.3">
      <c r="N1905" s="13"/>
    </row>
    <row r="1906" spans="14:14" x14ac:dyDescent="0.3">
      <c r="N1906" s="13"/>
    </row>
    <row r="1907" spans="14:14" x14ac:dyDescent="0.3">
      <c r="N1907" s="13"/>
    </row>
    <row r="1908" spans="14:14" x14ac:dyDescent="0.3">
      <c r="N1908" s="13"/>
    </row>
    <row r="1909" spans="14:14" x14ac:dyDescent="0.3">
      <c r="N1909" s="13"/>
    </row>
    <row r="1910" spans="14:14" x14ac:dyDescent="0.3">
      <c r="N1910" s="13"/>
    </row>
    <row r="1911" spans="14:14" x14ac:dyDescent="0.3">
      <c r="N1911" s="13"/>
    </row>
    <row r="1912" spans="14:14" x14ac:dyDescent="0.3">
      <c r="N1912" s="13"/>
    </row>
    <row r="1913" spans="14:14" x14ac:dyDescent="0.3">
      <c r="N1913" s="13"/>
    </row>
    <row r="1914" spans="14:14" x14ac:dyDescent="0.3">
      <c r="N1914" s="13"/>
    </row>
    <row r="1915" spans="14:14" x14ac:dyDescent="0.3">
      <c r="N1915" s="13"/>
    </row>
    <row r="1916" spans="14:14" x14ac:dyDescent="0.3">
      <c r="N1916" s="13"/>
    </row>
    <row r="1917" spans="14:14" x14ac:dyDescent="0.3">
      <c r="N1917" s="13"/>
    </row>
    <row r="1918" spans="14:14" x14ac:dyDescent="0.3">
      <c r="N1918" s="13"/>
    </row>
    <row r="1919" spans="14:14" x14ac:dyDescent="0.3">
      <c r="N1919" s="13"/>
    </row>
    <row r="1920" spans="14:14" x14ac:dyDescent="0.3">
      <c r="N1920" s="13"/>
    </row>
    <row r="1921" spans="14:14" x14ac:dyDescent="0.3">
      <c r="N1921" s="13"/>
    </row>
    <row r="1922" spans="14:14" x14ac:dyDescent="0.3">
      <c r="N1922" s="13"/>
    </row>
    <row r="1923" spans="14:14" x14ac:dyDescent="0.3">
      <c r="N1923" s="13"/>
    </row>
    <row r="1924" spans="14:14" x14ac:dyDescent="0.3">
      <c r="N1924" s="13"/>
    </row>
    <row r="1925" spans="14:14" x14ac:dyDescent="0.3">
      <c r="N1925" s="13"/>
    </row>
    <row r="1926" spans="14:14" x14ac:dyDescent="0.3">
      <c r="N1926" s="13"/>
    </row>
    <row r="1927" spans="14:14" x14ac:dyDescent="0.3">
      <c r="N1927" s="13"/>
    </row>
    <row r="1928" spans="14:14" x14ac:dyDescent="0.3">
      <c r="N1928" s="13"/>
    </row>
    <row r="1929" spans="14:14" x14ac:dyDescent="0.3">
      <c r="N1929" s="13"/>
    </row>
    <row r="1930" spans="14:14" x14ac:dyDescent="0.3">
      <c r="N1930" s="13"/>
    </row>
    <row r="1931" spans="14:14" x14ac:dyDescent="0.3">
      <c r="N1931" s="13"/>
    </row>
    <row r="1932" spans="14:14" x14ac:dyDescent="0.3">
      <c r="N1932" s="13"/>
    </row>
    <row r="1933" spans="14:14" x14ac:dyDescent="0.3">
      <c r="N1933" s="13"/>
    </row>
    <row r="1934" spans="14:14" x14ac:dyDescent="0.3">
      <c r="N1934" s="13"/>
    </row>
    <row r="1935" spans="14:14" x14ac:dyDescent="0.3">
      <c r="N1935" s="13"/>
    </row>
    <row r="1936" spans="14:14" x14ac:dyDescent="0.3">
      <c r="N1936" s="13"/>
    </row>
    <row r="1937" spans="14:14" x14ac:dyDescent="0.3">
      <c r="N1937" s="13"/>
    </row>
    <row r="1938" spans="14:14" x14ac:dyDescent="0.3">
      <c r="N1938" s="13"/>
    </row>
    <row r="1939" spans="14:14" x14ac:dyDescent="0.3">
      <c r="N1939" s="13"/>
    </row>
    <row r="1940" spans="14:14" x14ac:dyDescent="0.3">
      <c r="N1940" s="13"/>
    </row>
    <row r="1941" spans="14:14" x14ac:dyDescent="0.3">
      <c r="N1941" s="13"/>
    </row>
    <row r="1942" spans="14:14" x14ac:dyDescent="0.3">
      <c r="N1942" s="13"/>
    </row>
    <row r="1943" spans="14:14" x14ac:dyDescent="0.3">
      <c r="N1943" s="13"/>
    </row>
    <row r="1944" spans="14:14" x14ac:dyDescent="0.3">
      <c r="N1944" s="13"/>
    </row>
    <row r="1945" spans="14:14" x14ac:dyDescent="0.3">
      <c r="N1945" s="13"/>
    </row>
    <row r="1946" spans="14:14" x14ac:dyDescent="0.3">
      <c r="N1946" s="13"/>
    </row>
    <row r="1947" spans="14:14" x14ac:dyDescent="0.3">
      <c r="N1947" s="13"/>
    </row>
    <row r="1948" spans="14:14" x14ac:dyDescent="0.3">
      <c r="N1948" s="13"/>
    </row>
    <row r="1949" spans="14:14" x14ac:dyDescent="0.3">
      <c r="N1949" s="13"/>
    </row>
    <row r="1950" spans="14:14" x14ac:dyDescent="0.3">
      <c r="N1950" s="13"/>
    </row>
    <row r="1951" spans="14:14" x14ac:dyDescent="0.3">
      <c r="N1951" s="13"/>
    </row>
    <row r="1952" spans="14:14" x14ac:dyDescent="0.3">
      <c r="N1952" s="13"/>
    </row>
    <row r="1953" spans="14:14" x14ac:dyDescent="0.3">
      <c r="N1953" s="13"/>
    </row>
    <row r="1954" spans="14:14" x14ac:dyDescent="0.3">
      <c r="N1954" s="13"/>
    </row>
    <row r="1955" spans="14:14" x14ac:dyDescent="0.3">
      <c r="N1955" s="13"/>
    </row>
    <row r="1956" spans="14:14" x14ac:dyDescent="0.3">
      <c r="N1956" s="13"/>
    </row>
    <row r="1957" spans="14:14" x14ac:dyDescent="0.3">
      <c r="N1957" s="13"/>
    </row>
    <row r="1958" spans="14:14" x14ac:dyDescent="0.3">
      <c r="N1958" s="13"/>
    </row>
    <row r="1959" spans="14:14" x14ac:dyDescent="0.3">
      <c r="N1959" s="13"/>
    </row>
    <row r="1960" spans="14:14" x14ac:dyDescent="0.3">
      <c r="N1960" s="13"/>
    </row>
    <row r="1961" spans="14:14" x14ac:dyDescent="0.3">
      <c r="N1961" s="13"/>
    </row>
    <row r="1962" spans="14:14" x14ac:dyDescent="0.3">
      <c r="N1962" s="13"/>
    </row>
    <row r="1963" spans="14:14" x14ac:dyDescent="0.3">
      <c r="N1963" s="13"/>
    </row>
    <row r="1964" spans="14:14" x14ac:dyDescent="0.3">
      <c r="N1964" s="13"/>
    </row>
    <row r="1965" spans="14:14" x14ac:dyDescent="0.3">
      <c r="N1965" s="13"/>
    </row>
    <row r="1966" spans="14:14" x14ac:dyDescent="0.3">
      <c r="N1966" s="13"/>
    </row>
    <row r="1967" spans="14:14" x14ac:dyDescent="0.3">
      <c r="N1967" s="13"/>
    </row>
    <row r="1968" spans="14:14" x14ac:dyDescent="0.3">
      <c r="N1968" s="13"/>
    </row>
    <row r="1969" spans="14:14" x14ac:dyDescent="0.3">
      <c r="N1969" s="13"/>
    </row>
    <row r="1970" spans="14:14" x14ac:dyDescent="0.3">
      <c r="N1970" s="13"/>
    </row>
    <row r="1971" spans="14:14" x14ac:dyDescent="0.3">
      <c r="N1971" s="13"/>
    </row>
    <row r="1972" spans="14:14" x14ac:dyDescent="0.3">
      <c r="N1972" s="13"/>
    </row>
    <row r="1973" spans="14:14" x14ac:dyDescent="0.3">
      <c r="N1973" s="13"/>
    </row>
    <row r="1974" spans="14:14" x14ac:dyDescent="0.3">
      <c r="N1974" s="13"/>
    </row>
    <row r="1975" spans="14:14" x14ac:dyDescent="0.3">
      <c r="N1975" s="13"/>
    </row>
    <row r="1976" spans="14:14" x14ac:dyDescent="0.3">
      <c r="N1976" s="13"/>
    </row>
    <row r="1977" spans="14:14" x14ac:dyDescent="0.3">
      <c r="N1977" s="13"/>
    </row>
    <row r="1978" spans="14:14" x14ac:dyDescent="0.3">
      <c r="N1978" s="13"/>
    </row>
    <row r="1979" spans="14:14" x14ac:dyDescent="0.3">
      <c r="N1979" s="13"/>
    </row>
    <row r="1980" spans="14:14" x14ac:dyDescent="0.3">
      <c r="N1980" s="13"/>
    </row>
    <row r="1981" spans="14:14" x14ac:dyDescent="0.3">
      <c r="N1981" s="13"/>
    </row>
    <row r="1982" spans="14:14" x14ac:dyDescent="0.3">
      <c r="N1982" s="13"/>
    </row>
    <row r="1983" spans="14:14" x14ac:dyDescent="0.3">
      <c r="N1983" s="13"/>
    </row>
    <row r="1984" spans="14:14" x14ac:dyDescent="0.3">
      <c r="N1984" s="13"/>
    </row>
    <row r="1985" spans="14:14" x14ac:dyDescent="0.3">
      <c r="N1985" s="13"/>
    </row>
    <row r="1986" spans="14:14" x14ac:dyDescent="0.3">
      <c r="N1986" s="13"/>
    </row>
    <row r="1987" spans="14:14" x14ac:dyDescent="0.3">
      <c r="N1987" s="13"/>
    </row>
    <row r="1988" spans="14:14" x14ac:dyDescent="0.3">
      <c r="N1988" s="13"/>
    </row>
    <row r="1989" spans="14:14" x14ac:dyDescent="0.3">
      <c r="N1989" s="13"/>
    </row>
    <row r="1990" spans="14:14" x14ac:dyDescent="0.3">
      <c r="N1990" s="13"/>
    </row>
    <row r="1991" spans="14:14" x14ac:dyDescent="0.3">
      <c r="N1991" s="13"/>
    </row>
    <row r="1992" spans="14:14" x14ac:dyDescent="0.3">
      <c r="N1992" s="13"/>
    </row>
    <row r="1993" spans="14:14" x14ac:dyDescent="0.3">
      <c r="N1993" s="13"/>
    </row>
    <row r="1994" spans="14:14" x14ac:dyDescent="0.3">
      <c r="N1994" s="13"/>
    </row>
    <row r="1995" spans="14:14" x14ac:dyDescent="0.3">
      <c r="N1995" s="13"/>
    </row>
    <row r="1996" spans="14:14" x14ac:dyDescent="0.3">
      <c r="N1996" s="13"/>
    </row>
    <row r="1997" spans="14:14" x14ac:dyDescent="0.3">
      <c r="N1997" s="13"/>
    </row>
    <row r="1998" spans="14:14" x14ac:dyDescent="0.3">
      <c r="N1998" s="13"/>
    </row>
    <row r="1999" spans="14:14" x14ac:dyDescent="0.3">
      <c r="N1999" s="13"/>
    </row>
    <row r="2000" spans="14:14" x14ac:dyDescent="0.3">
      <c r="N2000" s="13"/>
    </row>
    <row r="2001" spans="14:14" x14ac:dyDescent="0.3">
      <c r="N2001" s="13"/>
    </row>
    <row r="2002" spans="14:14" x14ac:dyDescent="0.3">
      <c r="N2002" s="13"/>
    </row>
    <row r="2003" spans="14:14" x14ac:dyDescent="0.3">
      <c r="N2003" s="13"/>
    </row>
    <row r="2004" spans="14:14" x14ac:dyDescent="0.3">
      <c r="N2004" s="13"/>
    </row>
    <row r="2005" spans="14:14" x14ac:dyDescent="0.3">
      <c r="N2005" s="13"/>
    </row>
    <row r="2006" spans="14:14" x14ac:dyDescent="0.3">
      <c r="N2006" s="13"/>
    </row>
    <row r="2007" spans="14:14" x14ac:dyDescent="0.3">
      <c r="N2007" s="13"/>
    </row>
    <row r="2008" spans="14:14" x14ac:dyDescent="0.3">
      <c r="N2008" s="13"/>
    </row>
    <row r="2009" spans="14:14" x14ac:dyDescent="0.3">
      <c r="N2009" s="13"/>
    </row>
    <row r="2010" spans="14:14" x14ac:dyDescent="0.3">
      <c r="N2010" s="13"/>
    </row>
    <row r="2011" spans="14:14" x14ac:dyDescent="0.3">
      <c r="N2011" s="13"/>
    </row>
    <row r="2012" spans="14:14" x14ac:dyDescent="0.3">
      <c r="N2012" s="13"/>
    </row>
    <row r="2013" spans="14:14" x14ac:dyDescent="0.3">
      <c r="N2013" s="13"/>
    </row>
    <row r="2014" spans="14:14" x14ac:dyDescent="0.3">
      <c r="N2014" s="13"/>
    </row>
    <row r="2015" spans="14:14" x14ac:dyDescent="0.3">
      <c r="N2015" s="13"/>
    </row>
    <row r="2016" spans="14:14" x14ac:dyDescent="0.3">
      <c r="N2016" s="13"/>
    </row>
    <row r="2017" spans="14:14" x14ac:dyDescent="0.3">
      <c r="N2017" s="13"/>
    </row>
    <row r="2018" spans="14:14" x14ac:dyDescent="0.3">
      <c r="N2018" s="13"/>
    </row>
    <row r="2019" spans="14:14" x14ac:dyDescent="0.3">
      <c r="N2019" s="13"/>
    </row>
    <row r="2020" spans="14:14" x14ac:dyDescent="0.3">
      <c r="N2020" s="13"/>
    </row>
    <row r="2021" spans="14:14" x14ac:dyDescent="0.3">
      <c r="N2021" s="13"/>
    </row>
    <row r="2022" spans="14:14" x14ac:dyDescent="0.3">
      <c r="N2022" s="13"/>
    </row>
    <row r="2023" spans="14:14" x14ac:dyDescent="0.3">
      <c r="N2023" s="13"/>
    </row>
    <row r="2024" spans="14:14" x14ac:dyDescent="0.3">
      <c r="N2024" s="13"/>
    </row>
    <row r="2025" spans="14:14" x14ac:dyDescent="0.3">
      <c r="N2025" s="13"/>
    </row>
    <row r="2026" spans="14:14" x14ac:dyDescent="0.3">
      <c r="N2026" s="13"/>
    </row>
    <row r="2027" spans="14:14" x14ac:dyDescent="0.3">
      <c r="N2027" s="13"/>
    </row>
    <row r="2028" spans="14:14" x14ac:dyDescent="0.3">
      <c r="N2028" s="13"/>
    </row>
    <row r="2029" spans="14:14" x14ac:dyDescent="0.3">
      <c r="N2029" s="13"/>
    </row>
    <row r="2030" spans="14:14" x14ac:dyDescent="0.3">
      <c r="N2030" s="13"/>
    </row>
    <row r="2031" spans="14:14" x14ac:dyDescent="0.3">
      <c r="N2031" s="13"/>
    </row>
    <row r="2032" spans="14:14" x14ac:dyDescent="0.3">
      <c r="N2032" s="13"/>
    </row>
    <row r="2033" spans="14:14" x14ac:dyDescent="0.3">
      <c r="N2033" s="13"/>
    </row>
    <row r="2034" spans="14:14" x14ac:dyDescent="0.3">
      <c r="N2034" s="13"/>
    </row>
    <row r="2035" spans="14:14" x14ac:dyDescent="0.3">
      <c r="N2035" s="13"/>
    </row>
    <row r="2036" spans="14:14" x14ac:dyDescent="0.3">
      <c r="N2036" s="13"/>
    </row>
    <row r="2037" spans="14:14" x14ac:dyDescent="0.3">
      <c r="N2037" s="13"/>
    </row>
    <row r="2038" spans="14:14" x14ac:dyDescent="0.3">
      <c r="N2038" s="13"/>
    </row>
    <row r="2039" spans="14:14" x14ac:dyDescent="0.3">
      <c r="N2039" s="13"/>
    </row>
    <row r="2040" spans="14:14" x14ac:dyDescent="0.3">
      <c r="N2040" s="13"/>
    </row>
    <row r="2041" spans="14:14" x14ac:dyDescent="0.3">
      <c r="N2041" s="13"/>
    </row>
    <row r="2042" spans="14:14" x14ac:dyDescent="0.3">
      <c r="N2042" s="13"/>
    </row>
    <row r="2043" spans="14:14" x14ac:dyDescent="0.3">
      <c r="N2043" s="13"/>
    </row>
    <row r="2044" spans="14:14" x14ac:dyDescent="0.3">
      <c r="N2044" s="13"/>
    </row>
    <row r="2045" spans="14:14" x14ac:dyDescent="0.3">
      <c r="N2045" s="13"/>
    </row>
    <row r="2046" spans="14:14" x14ac:dyDescent="0.3">
      <c r="N2046" s="13"/>
    </row>
    <row r="2047" spans="14:14" x14ac:dyDescent="0.3">
      <c r="N2047" s="13"/>
    </row>
    <row r="2048" spans="14:14" x14ac:dyDescent="0.3">
      <c r="N2048" s="13"/>
    </row>
    <row r="2049" spans="14:14" x14ac:dyDescent="0.3">
      <c r="N2049" s="13"/>
    </row>
    <row r="2050" spans="14:14" x14ac:dyDescent="0.3">
      <c r="N2050" s="13"/>
    </row>
    <row r="2051" spans="14:14" x14ac:dyDescent="0.3">
      <c r="N2051" s="13"/>
    </row>
    <row r="2052" spans="14:14" x14ac:dyDescent="0.3">
      <c r="N2052" s="13"/>
    </row>
    <row r="2053" spans="14:14" x14ac:dyDescent="0.3">
      <c r="N2053" s="13"/>
    </row>
    <row r="2054" spans="14:14" x14ac:dyDescent="0.3">
      <c r="N2054" s="13"/>
    </row>
    <row r="2055" spans="14:14" x14ac:dyDescent="0.3">
      <c r="N2055" s="13"/>
    </row>
    <row r="2056" spans="14:14" x14ac:dyDescent="0.3">
      <c r="N2056" s="13"/>
    </row>
    <row r="2057" spans="14:14" x14ac:dyDescent="0.3">
      <c r="N2057" s="13"/>
    </row>
    <row r="2058" spans="14:14" x14ac:dyDescent="0.3">
      <c r="N2058" s="13"/>
    </row>
    <row r="2059" spans="14:14" x14ac:dyDescent="0.3">
      <c r="N2059" s="13"/>
    </row>
    <row r="2060" spans="14:14" x14ac:dyDescent="0.3">
      <c r="N2060" s="13"/>
    </row>
    <row r="2061" spans="14:14" x14ac:dyDescent="0.3">
      <c r="N2061" s="13"/>
    </row>
    <row r="2062" spans="14:14" x14ac:dyDescent="0.3">
      <c r="N2062" s="13"/>
    </row>
    <row r="2063" spans="14:14" x14ac:dyDescent="0.3">
      <c r="N2063" s="13"/>
    </row>
    <row r="2064" spans="14:14" x14ac:dyDescent="0.3">
      <c r="N2064" s="13"/>
    </row>
    <row r="2065" spans="14:14" x14ac:dyDescent="0.3">
      <c r="N2065" s="13"/>
    </row>
    <row r="2066" spans="14:14" x14ac:dyDescent="0.3">
      <c r="N2066" s="13"/>
    </row>
    <row r="2067" spans="14:14" x14ac:dyDescent="0.3">
      <c r="N2067" s="13"/>
    </row>
    <row r="2068" spans="14:14" x14ac:dyDescent="0.3">
      <c r="N2068" s="13"/>
    </row>
    <row r="2069" spans="14:14" x14ac:dyDescent="0.3">
      <c r="N2069" s="13"/>
    </row>
    <row r="2070" spans="14:14" x14ac:dyDescent="0.3">
      <c r="N2070" s="13"/>
    </row>
    <row r="2071" spans="14:14" x14ac:dyDescent="0.3">
      <c r="N2071" s="13"/>
    </row>
    <row r="2072" spans="14:14" x14ac:dyDescent="0.3">
      <c r="N2072" s="13"/>
    </row>
    <row r="2073" spans="14:14" x14ac:dyDescent="0.3">
      <c r="N2073" s="13"/>
    </row>
    <row r="2074" spans="14:14" x14ac:dyDescent="0.3">
      <c r="N2074" s="13"/>
    </row>
    <row r="2075" spans="14:14" x14ac:dyDescent="0.3">
      <c r="N2075" s="13"/>
    </row>
    <row r="2076" spans="14:14" x14ac:dyDescent="0.3">
      <c r="N2076" s="13"/>
    </row>
    <row r="2077" spans="14:14" x14ac:dyDescent="0.3">
      <c r="N2077" s="13"/>
    </row>
    <row r="2078" spans="14:14" x14ac:dyDescent="0.3">
      <c r="N2078" s="13"/>
    </row>
    <row r="2079" spans="14:14" x14ac:dyDescent="0.3">
      <c r="N2079" s="13"/>
    </row>
    <row r="2080" spans="14:14" x14ac:dyDescent="0.3">
      <c r="N2080" s="13"/>
    </row>
    <row r="2081" spans="14:14" x14ac:dyDescent="0.3">
      <c r="N2081" s="13"/>
    </row>
    <row r="2082" spans="14:14" x14ac:dyDescent="0.3">
      <c r="N2082" s="13"/>
    </row>
    <row r="2083" spans="14:14" x14ac:dyDescent="0.3">
      <c r="N2083" s="13"/>
    </row>
    <row r="2084" spans="14:14" x14ac:dyDescent="0.3">
      <c r="N2084" s="13"/>
    </row>
    <row r="2085" spans="14:14" x14ac:dyDescent="0.3">
      <c r="N2085" s="13"/>
    </row>
    <row r="2086" spans="14:14" x14ac:dyDescent="0.3">
      <c r="N2086" s="13"/>
    </row>
    <row r="2087" spans="14:14" x14ac:dyDescent="0.3">
      <c r="N2087" s="13"/>
    </row>
    <row r="2088" spans="14:14" x14ac:dyDescent="0.3">
      <c r="N2088" s="13"/>
    </row>
    <row r="2089" spans="14:14" x14ac:dyDescent="0.3">
      <c r="N2089" s="13"/>
    </row>
    <row r="2090" spans="14:14" x14ac:dyDescent="0.3">
      <c r="N2090" s="13"/>
    </row>
    <row r="2091" spans="14:14" x14ac:dyDescent="0.3">
      <c r="N2091" s="13"/>
    </row>
    <row r="2092" spans="14:14" x14ac:dyDescent="0.3">
      <c r="N2092" s="13"/>
    </row>
    <row r="2093" spans="14:14" x14ac:dyDescent="0.3">
      <c r="N2093" s="13"/>
    </row>
    <row r="2094" spans="14:14" x14ac:dyDescent="0.3">
      <c r="N2094" s="13"/>
    </row>
    <row r="2095" spans="14:14" x14ac:dyDescent="0.3">
      <c r="N2095" s="13"/>
    </row>
    <row r="2096" spans="14:14" x14ac:dyDescent="0.3">
      <c r="N2096" s="13"/>
    </row>
    <row r="2097" spans="14:14" x14ac:dyDescent="0.3">
      <c r="N2097" s="13"/>
    </row>
    <row r="2098" spans="14:14" x14ac:dyDescent="0.3">
      <c r="N2098" s="13"/>
    </row>
    <row r="2099" spans="14:14" x14ac:dyDescent="0.3">
      <c r="N2099" s="13"/>
    </row>
    <row r="2100" spans="14:14" x14ac:dyDescent="0.3">
      <c r="N2100" s="13"/>
    </row>
    <row r="2101" spans="14:14" x14ac:dyDescent="0.3">
      <c r="N2101" s="13"/>
    </row>
    <row r="2102" spans="14:14" x14ac:dyDescent="0.3">
      <c r="N2102" s="13"/>
    </row>
    <row r="2103" spans="14:14" x14ac:dyDescent="0.3">
      <c r="N2103" s="13"/>
    </row>
    <row r="2104" spans="14:14" x14ac:dyDescent="0.3">
      <c r="N2104" s="13"/>
    </row>
    <row r="2105" spans="14:14" x14ac:dyDescent="0.3">
      <c r="N2105" s="13"/>
    </row>
    <row r="2106" spans="14:14" x14ac:dyDescent="0.3">
      <c r="N2106" s="13"/>
    </row>
    <row r="2107" spans="14:14" x14ac:dyDescent="0.3">
      <c r="N2107" s="13"/>
    </row>
    <row r="2108" spans="14:14" x14ac:dyDescent="0.3">
      <c r="N2108" s="13"/>
    </row>
    <row r="2109" spans="14:14" x14ac:dyDescent="0.3">
      <c r="N2109" s="13"/>
    </row>
    <row r="2110" spans="14:14" x14ac:dyDescent="0.3">
      <c r="N2110" s="13"/>
    </row>
    <row r="2111" spans="14:14" x14ac:dyDescent="0.3">
      <c r="N2111" s="13"/>
    </row>
    <row r="2112" spans="14:14" x14ac:dyDescent="0.3">
      <c r="N2112" s="13"/>
    </row>
    <row r="2113" spans="14:14" x14ac:dyDescent="0.3">
      <c r="N2113" s="13"/>
    </row>
    <row r="2114" spans="14:14" x14ac:dyDescent="0.3">
      <c r="N2114" s="13"/>
    </row>
    <row r="2115" spans="14:14" x14ac:dyDescent="0.3">
      <c r="N2115" s="13"/>
    </row>
    <row r="2116" spans="14:14" x14ac:dyDescent="0.3">
      <c r="N2116" s="13"/>
    </row>
    <row r="2117" spans="14:14" x14ac:dyDescent="0.3">
      <c r="N2117" s="13"/>
    </row>
    <row r="2118" spans="14:14" x14ac:dyDescent="0.3">
      <c r="N2118" s="13"/>
    </row>
    <row r="2119" spans="14:14" x14ac:dyDescent="0.3">
      <c r="N2119" s="13"/>
    </row>
    <row r="2120" spans="14:14" x14ac:dyDescent="0.3">
      <c r="N2120" s="13"/>
    </row>
    <row r="2121" spans="14:14" x14ac:dyDescent="0.3">
      <c r="N2121" s="13"/>
    </row>
    <row r="2122" spans="14:14" x14ac:dyDescent="0.3">
      <c r="N2122" s="13"/>
    </row>
    <row r="2123" spans="14:14" x14ac:dyDescent="0.3">
      <c r="N2123" s="13"/>
    </row>
    <row r="2124" spans="14:14" x14ac:dyDescent="0.3">
      <c r="N2124" s="13"/>
    </row>
    <row r="2125" spans="14:14" x14ac:dyDescent="0.3">
      <c r="N2125" s="13"/>
    </row>
    <row r="2126" spans="14:14" x14ac:dyDescent="0.3">
      <c r="N2126" s="13"/>
    </row>
    <row r="2127" spans="14:14" x14ac:dyDescent="0.3">
      <c r="N2127" s="13"/>
    </row>
    <row r="2128" spans="14:14" x14ac:dyDescent="0.3">
      <c r="N2128" s="13"/>
    </row>
    <row r="2129" spans="14:14" x14ac:dyDescent="0.3">
      <c r="N2129" s="13"/>
    </row>
    <row r="2130" spans="14:14" x14ac:dyDescent="0.3">
      <c r="N2130" s="13"/>
    </row>
    <row r="2131" spans="14:14" x14ac:dyDescent="0.3">
      <c r="N2131" s="13"/>
    </row>
    <row r="2132" spans="14:14" x14ac:dyDescent="0.3">
      <c r="N2132" s="13"/>
    </row>
    <row r="2133" spans="14:14" x14ac:dyDescent="0.3">
      <c r="N2133" s="13"/>
    </row>
    <row r="2134" spans="14:14" x14ac:dyDescent="0.3">
      <c r="N2134" s="13"/>
    </row>
    <row r="2135" spans="14:14" x14ac:dyDescent="0.3">
      <c r="N2135" s="13"/>
    </row>
    <row r="2136" spans="14:14" x14ac:dyDescent="0.3">
      <c r="N2136" s="13"/>
    </row>
    <row r="2137" spans="14:14" x14ac:dyDescent="0.3">
      <c r="N2137" s="13"/>
    </row>
    <row r="2138" spans="14:14" x14ac:dyDescent="0.3">
      <c r="N2138" s="13"/>
    </row>
    <row r="2139" spans="14:14" x14ac:dyDescent="0.3">
      <c r="N2139" s="13"/>
    </row>
    <row r="2140" spans="14:14" x14ac:dyDescent="0.3">
      <c r="N2140" s="13"/>
    </row>
    <row r="2141" spans="14:14" x14ac:dyDescent="0.3">
      <c r="N2141" s="13"/>
    </row>
    <row r="2142" spans="14:14" x14ac:dyDescent="0.3">
      <c r="N2142" s="13"/>
    </row>
    <row r="2143" spans="14:14" x14ac:dyDescent="0.3">
      <c r="N2143" s="13"/>
    </row>
    <row r="2144" spans="14:14" x14ac:dyDescent="0.3">
      <c r="N2144" s="13"/>
    </row>
    <row r="2145" spans="14:14" x14ac:dyDescent="0.3">
      <c r="N2145" s="13"/>
    </row>
    <row r="2146" spans="14:14" x14ac:dyDescent="0.3">
      <c r="N2146" s="13"/>
    </row>
    <row r="2147" spans="14:14" x14ac:dyDescent="0.3">
      <c r="N2147" s="13"/>
    </row>
    <row r="2148" spans="14:14" x14ac:dyDescent="0.3">
      <c r="N2148" s="13"/>
    </row>
    <row r="2149" spans="14:14" x14ac:dyDescent="0.3">
      <c r="N2149" s="13"/>
    </row>
    <row r="2150" spans="14:14" x14ac:dyDescent="0.3">
      <c r="N2150" s="13"/>
    </row>
    <row r="2151" spans="14:14" x14ac:dyDescent="0.3">
      <c r="N2151" s="13"/>
    </row>
    <row r="2152" spans="14:14" x14ac:dyDescent="0.3">
      <c r="N2152" s="13"/>
    </row>
    <row r="2153" spans="14:14" x14ac:dyDescent="0.3">
      <c r="N2153" s="13"/>
    </row>
    <row r="2154" spans="14:14" x14ac:dyDescent="0.3">
      <c r="N2154" s="13"/>
    </row>
    <row r="2155" spans="14:14" x14ac:dyDescent="0.3">
      <c r="N2155" s="13"/>
    </row>
    <row r="2156" spans="14:14" x14ac:dyDescent="0.3">
      <c r="N2156" s="13"/>
    </row>
    <row r="2157" spans="14:14" x14ac:dyDescent="0.3">
      <c r="N2157" s="13"/>
    </row>
    <row r="2158" spans="14:14" x14ac:dyDescent="0.3">
      <c r="N2158" s="13"/>
    </row>
    <row r="2159" spans="14:14" x14ac:dyDescent="0.3">
      <c r="N2159" s="13"/>
    </row>
    <row r="2160" spans="14:14" x14ac:dyDescent="0.3">
      <c r="N2160" s="13"/>
    </row>
    <row r="2161" spans="14:14" x14ac:dyDescent="0.3">
      <c r="N2161" s="13"/>
    </row>
    <row r="2162" spans="14:14" x14ac:dyDescent="0.3">
      <c r="N2162" s="13"/>
    </row>
    <row r="2163" spans="14:14" x14ac:dyDescent="0.3">
      <c r="N2163" s="13"/>
    </row>
    <row r="2164" spans="14:14" x14ac:dyDescent="0.3">
      <c r="N2164" s="13"/>
    </row>
    <row r="2165" spans="14:14" x14ac:dyDescent="0.3">
      <c r="N2165" s="13"/>
    </row>
    <row r="2166" spans="14:14" x14ac:dyDescent="0.3">
      <c r="N2166" s="13"/>
    </row>
    <row r="2167" spans="14:14" x14ac:dyDescent="0.3">
      <c r="N2167" s="13"/>
    </row>
    <row r="2168" spans="14:14" x14ac:dyDescent="0.3">
      <c r="N2168" s="13"/>
    </row>
    <row r="2169" spans="14:14" x14ac:dyDescent="0.3">
      <c r="N2169" s="13"/>
    </row>
    <row r="2170" spans="14:14" x14ac:dyDescent="0.3">
      <c r="N2170" s="13"/>
    </row>
    <row r="2171" spans="14:14" x14ac:dyDescent="0.3">
      <c r="N2171" s="13"/>
    </row>
    <row r="2172" spans="14:14" x14ac:dyDescent="0.3">
      <c r="N2172" s="13"/>
    </row>
    <row r="2173" spans="14:14" x14ac:dyDescent="0.3">
      <c r="N2173" s="13"/>
    </row>
    <row r="2174" spans="14:14" x14ac:dyDescent="0.3">
      <c r="N2174" s="13"/>
    </row>
    <row r="2175" spans="14:14" x14ac:dyDescent="0.3">
      <c r="N2175" s="13"/>
    </row>
    <row r="2176" spans="14:14" x14ac:dyDescent="0.3">
      <c r="N2176" s="13"/>
    </row>
    <row r="2177" spans="14:14" x14ac:dyDescent="0.3">
      <c r="N2177" s="13"/>
    </row>
    <row r="2178" spans="14:14" x14ac:dyDescent="0.3">
      <c r="N2178" s="13"/>
    </row>
    <row r="2179" spans="14:14" x14ac:dyDescent="0.3">
      <c r="N2179" s="13"/>
    </row>
    <row r="2180" spans="14:14" x14ac:dyDescent="0.3">
      <c r="N2180" s="13"/>
    </row>
    <row r="2181" spans="14:14" x14ac:dyDescent="0.3">
      <c r="N2181" s="13"/>
    </row>
    <row r="2182" spans="14:14" x14ac:dyDescent="0.3">
      <c r="N2182" s="13"/>
    </row>
    <row r="2183" spans="14:14" x14ac:dyDescent="0.3">
      <c r="N2183" s="13"/>
    </row>
    <row r="2184" spans="14:14" x14ac:dyDescent="0.3">
      <c r="N2184" s="13"/>
    </row>
    <row r="2185" spans="14:14" x14ac:dyDescent="0.3">
      <c r="N2185" s="13"/>
    </row>
    <row r="2186" spans="14:14" x14ac:dyDescent="0.3">
      <c r="N2186" s="13"/>
    </row>
    <row r="2187" spans="14:14" x14ac:dyDescent="0.3">
      <c r="N2187" s="13"/>
    </row>
    <row r="2188" spans="14:14" x14ac:dyDescent="0.3">
      <c r="N2188" s="13"/>
    </row>
    <row r="2189" spans="14:14" x14ac:dyDescent="0.3">
      <c r="N2189" s="13"/>
    </row>
    <row r="2190" spans="14:14" x14ac:dyDescent="0.3">
      <c r="N2190" s="13"/>
    </row>
    <row r="2191" spans="14:14" x14ac:dyDescent="0.3">
      <c r="N2191" s="13"/>
    </row>
    <row r="2192" spans="14:14" x14ac:dyDescent="0.3">
      <c r="N2192" s="13"/>
    </row>
    <row r="2193" spans="14:14" x14ac:dyDescent="0.3">
      <c r="N2193" s="13"/>
    </row>
    <row r="2194" spans="14:14" x14ac:dyDescent="0.3">
      <c r="N2194" s="13"/>
    </row>
    <row r="2195" spans="14:14" x14ac:dyDescent="0.3">
      <c r="N2195" s="13"/>
    </row>
    <row r="2196" spans="14:14" x14ac:dyDescent="0.3">
      <c r="N2196" s="13"/>
    </row>
    <row r="2197" spans="14:14" x14ac:dyDescent="0.3">
      <c r="N2197" s="13"/>
    </row>
    <row r="2198" spans="14:14" x14ac:dyDescent="0.3">
      <c r="N2198" s="13"/>
    </row>
    <row r="2199" spans="14:14" x14ac:dyDescent="0.3">
      <c r="N2199" s="13"/>
    </row>
    <row r="2200" spans="14:14" x14ac:dyDescent="0.3">
      <c r="N2200" s="13"/>
    </row>
    <row r="2201" spans="14:14" x14ac:dyDescent="0.3">
      <c r="N2201" s="13"/>
    </row>
    <row r="2202" spans="14:14" x14ac:dyDescent="0.3">
      <c r="N2202" s="13"/>
    </row>
    <row r="2203" spans="14:14" x14ac:dyDescent="0.3">
      <c r="N2203" s="13"/>
    </row>
    <row r="2204" spans="14:14" x14ac:dyDescent="0.3">
      <c r="N2204" s="13"/>
    </row>
    <row r="2205" spans="14:14" x14ac:dyDescent="0.3">
      <c r="N2205" s="13"/>
    </row>
    <row r="2206" spans="14:14" x14ac:dyDescent="0.3">
      <c r="N2206" s="13"/>
    </row>
    <row r="2207" spans="14:14" x14ac:dyDescent="0.3">
      <c r="N2207" s="13"/>
    </row>
    <row r="2208" spans="14:14" x14ac:dyDescent="0.3">
      <c r="N2208" s="13"/>
    </row>
    <row r="2209" spans="14:14" x14ac:dyDescent="0.3">
      <c r="N2209" s="13"/>
    </row>
    <row r="2210" spans="14:14" x14ac:dyDescent="0.3">
      <c r="N2210" s="13"/>
    </row>
    <row r="2211" spans="14:14" x14ac:dyDescent="0.3">
      <c r="N2211" s="13"/>
    </row>
    <row r="2212" spans="14:14" x14ac:dyDescent="0.3">
      <c r="N2212" s="13"/>
    </row>
    <row r="2213" spans="14:14" x14ac:dyDescent="0.3">
      <c r="N2213" s="13"/>
    </row>
    <row r="2214" spans="14:14" x14ac:dyDescent="0.3">
      <c r="N2214" s="13"/>
    </row>
    <row r="2215" spans="14:14" x14ac:dyDescent="0.3">
      <c r="N2215" s="13"/>
    </row>
    <row r="2216" spans="14:14" x14ac:dyDescent="0.3">
      <c r="N2216" s="13"/>
    </row>
    <row r="2217" spans="14:14" x14ac:dyDescent="0.3">
      <c r="N2217" s="13"/>
    </row>
    <row r="2218" spans="14:14" x14ac:dyDescent="0.3">
      <c r="N2218" s="13"/>
    </row>
    <row r="2219" spans="14:14" x14ac:dyDescent="0.3">
      <c r="N2219" s="13"/>
    </row>
    <row r="2220" spans="14:14" x14ac:dyDescent="0.3">
      <c r="N2220" s="13"/>
    </row>
    <row r="2221" spans="14:14" x14ac:dyDescent="0.3">
      <c r="N2221" s="13"/>
    </row>
    <row r="2222" spans="14:14" x14ac:dyDescent="0.3">
      <c r="N2222" s="13"/>
    </row>
    <row r="2223" spans="14:14" x14ac:dyDescent="0.3">
      <c r="N2223" s="13"/>
    </row>
    <row r="2224" spans="14:14" x14ac:dyDescent="0.3">
      <c r="N2224" s="13"/>
    </row>
    <row r="2225" spans="14:14" x14ac:dyDescent="0.3">
      <c r="N2225" s="13"/>
    </row>
    <row r="2226" spans="14:14" x14ac:dyDescent="0.3">
      <c r="N2226" s="13"/>
    </row>
    <row r="2227" spans="14:14" x14ac:dyDescent="0.3">
      <c r="N2227" s="13"/>
    </row>
    <row r="2228" spans="14:14" x14ac:dyDescent="0.3">
      <c r="N2228" s="13"/>
    </row>
    <row r="2229" spans="14:14" x14ac:dyDescent="0.3">
      <c r="N2229" s="13"/>
    </row>
    <row r="2230" spans="14:14" x14ac:dyDescent="0.3">
      <c r="N2230" s="13"/>
    </row>
    <row r="2231" spans="14:14" x14ac:dyDescent="0.3">
      <c r="N2231" s="13"/>
    </row>
    <row r="2232" spans="14:14" x14ac:dyDescent="0.3">
      <c r="N2232" s="13"/>
    </row>
    <row r="2233" spans="14:14" x14ac:dyDescent="0.3">
      <c r="N2233" s="13"/>
    </row>
    <row r="2234" spans="14:14" x14ac:dyDescent="0.3">
      <c r="N2234" s="13"/>
    </row>
    <row r="2235" spans="14:14" x14ac:dyDescent="0.3">
      <c r="N2235" s="13"/>
    </row>
    <row r="2236" spans="14:14" x14ac:dyDescent="0.3">
      <c r="N2236" s="13"/>
    </row>
    <row r="2237" spans="14:14" x14ac:dyDescent="0.3">
      <c r="N2237" s="13"/>
    </row>
    <row r="2238" spans="14:14" x14ac:dyDescent="0.3">
      <c r="N2238" s="13"/>
    </row>
    <row r="2239" spans="14:14" x14ac:dyDescent="0.3">
      <c r="N2239" s="13"/>
    </row>
    <row r="2240" spans="14:14" x14ac:dyDescent="0.3">
      <c r="N2240" s="13"/>
    </row>
    <row r="2241" spans="14:14" x14ac:dyDescent="0.3">
      <c r="N2241" s="13"/>
    </row>
    <row r="2242" spans="14:14" x14ac:dyDescent="0.3">
      <c r="N2242" s="13"/>
    </row>
    <row r="2243" spans="14:14" x14ac:dyDescent="0.3">
      <c r="N2243" s="13"/>
    </row>
    <row r="2244" spans="14:14" x14ac:dyDescent="0.3">
      <c r="N2244" s="13"/>
    </row>
    <row r="2245" spans="14:14" x14ac:dyDescent="0.3">
      <c r="N2245" s="13"/>
    </row>
    <row r="2246" spans="14:14" x14ac:dyDescent="0.3">
      <c r="N2246" s="13"/>
    </row>
    <row r="2247" spans="14:14" x14ac:dyDescent="0.3">
      <c r="N2247" s="13"/>
    </row>
    <row r="2248" spans="14:14" x14ac:dyDescent="0.3">
      <c r="N2248" s="13"/>
    </row>
    <row r="2249" spans="14:14" x14ac:dyDescent="0.3">
      <c r="N2249" s="13"/>
    </row>
    <row r="2250" spans="14:14" x14ac:dyDescent="0.3">
      <c r="N2250" s="13"/>
    </row>
    <row r="2251" spans="14:14" x14ac:dyDescent="0.3">
      <c r="N2251" s="13"/>
    </row>
    <row r="2252" spans="14:14" x14ac:dyDescent="0.3">
      <c r="N2252" s="13"/>
    </row>
    <row r="2253" spans="14:14" x14ac:dyDescent="0.3">
      <c r="N2253" s="13"/>
    </row>
    <row r="2254" spans="14:14" x14ac:dyDescent="0.3">
      <c r="N2254" s="13"/>
    </row>
    <row r="2255" spans="14:14" x14ac:dyDescent="0.3">
      <c r="N2255" s="13"/>
    </row>
    <row r="2256" spans="14:14" x14ac:dyDescent="0.3">
      <c r="N2256" s="13"/>
    </row>
    <row r="2257" spans="14:14" x14ac:dyDescent="0.3">
      <c r="N2257" s="13"/>
    </row>
    <row r="2258" spans="14:14" x14ac:dyDescent="0.3">
      <c r="N2258" s="13"/>
    </row>
    <row r="2259" spans="14:14" x14ac:dyDescent="0.3">
      <c r="N2259" s="13"/>
    </row>
    <row r="2260" spans="14:14" x14ac:dyDescent="0.3">
      <c r="N2260" s="13"/>
    </row>
    <row r="2261" spans="14:14" x14ac:dyDescent="0.3">
      <c r="N2261" s="13"/>
    </row>
    <row r="2262" spans="14:14" x14ac:dyDescent="0.3">
      <c r="N2262" s="13"/>
    </row>
    <row r="2263" spans="14:14" x14ac:dyDescent="0.3">
      <c r="N2263" s="13"/>
    </row>
    <row r="2264" spans="14:14" x14ac:dyDescent="0.3">
      <c r="N2264" s="13"/>
    </row>
    <row r="2265" spans="14:14" x14ac:dyDescent="0.3">
      <c r="N2265" s="13"/>
    </row>
    <row r="2266" spans="14:14" x14ac:dyDescent="0.3">
      <c r="N2266" s="13"/>
    </row>
    <row r="2267" spans="14:14" x14ac:dyDescent="0.3">
      <c r="N2267" s="13"/>
    </row>
    <row r="2268" spans="14:14" x14ac:dyDescent="0.3">
      <c r="N2268" s="13"/>
    </row>
    <row r="2269" spans="14:14" x14ac:dyDescent="0.3">
      <c r="N2269" s="13"/>
    </row>
    <row r="2270" spans="14:14" x14ac:dyDescent="0.3">
      <c r="N2270" s="13"/>
    </row>
    <row r="2271" spans="14:14" x14ac:dyDescent="0.3">
      <c r="N2271" s="13"/>
    </row>
    <row r="2272" spans="14:14" x14ac:dyDescent="0.3">
      <c r="N2272" s="13"/>
    </row>
    <row r="2273" spans="14:14" x14ac:dyDescent="0.3">
      <c r="N2273" s="13"/>
    </row>
    <row r="2274" spans="14:14" x14ac:dyDescent="0.3">
      <c r="N2274" s="13"/>
    </row>
    <row r="2275" spans="14:14" x14ac:dyDescent="0.3">
      <c r="N2275" s="13"/>
    </row>
    <row r="2276" spans="14:14" x14ac:dyDescent="0.3">
      <c r="N2276" s="13"/>
    </row>
    <row r="2277" spans="14:14" x14ac:dyDescent="0.3">
      <c r="N2277" s="13"/>
    </row>
    <row r="2278" spans="14:14" x14ac:dyDescent="0.3">
      <c r="N2278" s="13"/>
    </row>
    <row r="2279" spans="14:14" x14ac:dyDescent="0.3">
      <c r="N2279" s="13"/>
    </row>
    <row r="2280" spans="14:14" x14ac:dyDescent="0.3">
      <c r="N2280" s="13"/>
    </row>
    <row r="2281" spans="14:14" x14ac:dyDescent="0.3">
      <c r="N2281" s="13"/>
    </row>
    <row r="2282" spans="14:14" x14ac:dyDescent="0.3">
      <c r="N2282" s="13"/>
    </row>
    <row r="2283" spans="14:14" x14ac:dyDescent="0.3">
      <c r="N2283" s="13"/>
    </row>
    <row r="2284" spans="14:14" x14ac:dyDescent="0.3">
      <c r="N2284" s="13"/>
    </row>
    <row r="2285" spans="14:14" x14ac:dyDescent="0.3">
      <c r="N2285" s="13"/>
    </row>
    <row r="2286" spans="14:14" x14ac:dyDescent="0.3">
      <c r="N2286" s="13"/>
    </row>
    <row r="2287" spans="14:14" x14ac:dyDescent="0.3">
      <c r="N2287" s="13"/>
    </row>
    <row r="2288" spans="14:14" x14ac:dyDescent="0.3">
      <c r="N2288" s="13"/>
    </row>
    <row r="2289" spans="14:14" x14ac:dyDescent="0.3">
      <c r="N2289" s="13"/>
    </row>
    <row r="2290" spans="14:14" x14ac:dyDescent="0.3">
      <c r="N2290" s="13"/>
    </row>
    <row r="2291" spans="14:14" x14ac:dyDescent="0.3">
      <c r="N2291" s="13"/>
    </row>
    <row r="2292" spans="14:14" x14ac:dyDescent="0.3">
      <c r="N2292" s="13"/>
    </row>
    <row r="2293" spans="14:14" x14ac:dyDescent="0.3">
      <c r="N2293" s="13"/>
    </row>
    <row r="2294" spans="14:14" x14ac:dyDescent="0.3">
      <c r="N2294" s="13"/>
    </row>
    <row r="2295" spans="14:14" x14ac:dyDescent="0.3">
      <c r="N2295" s="13"/>
    </row>
  </sheetData>
  <sheetProtection selectLockedCells="1"/>
  <pageMargins left="0.78740157499999996" right="0.78740157499999996" top="1.24" bottom="0.984251969" header="0.74" footer="0.4921259845"/>
  <pageSetup paperSize="9" scale="62" orientation="landscape" horizontalDpi="300" verticalDpi="300" r:id="rId1"/>
  <headerFooter alignWithMargins="0">
    <oddHeader>&amp;F</oddHeader>
    <oddFooter>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9">
    <tabColor indexed="9"/>
    <pageSetUpPr fitToPage="1"/>
  </sheetPr>
  <dimension ref="A1:G33"/>
  <sheetViews>
    <sheetView topLeftCell="A13" zoomScaleSheetLayoutView="100" workbookViewId="0">
      <selection activeCell="D21" sqref="D21"/>
    </sheetView>
  </sheetViews>
  <sheetFormatPr defaultColWidth="11.44140625" defaultRowHeight="13.2" x14ac:dyDescent="0.3"/>
  <cols>
    <col min="1" max="1" width="24.88671875" style="19" customWidth="1"/>
    <col min="2" max="2" width="13.5546875" style="13" customWidth="1"/>
    <col min="3" max="3" width="14.109375" style="13" customWidth="1"/>
    <col min="4" max="4" width="14.88671875" style="13" customWidth="1"/>
    <col min="5" max="5" width="14" style="13" customWidth="1"/>
    <col min="6" max="6" width="17.109375" style="4" bestFit="1" customWidth="1"/>
    <col min="7" max="7" width="13" style="13" bestFit="1" customWidth="1"/>
    <col min="8" max="16384" width="11.44140625" style="13"/>
  </cols>
  <sheetData>
    <row r="1" spans="1:7" x14ac:dyDescent="0.3">
      <c r="A1" s="120" t="s">
        <v>370</v>
      </c>
      <c r="B1" s="121" t="s">
        <v>371</v>
      </c>
      <c r="C1" s="121" t="s">
        <v>372</v>
      </c>
      <c r="D1" s="121" t="s">
        <v>373</v>
      </c>
      <c r="E1" s="121" t="s">
        <v>374</v>
      </c>
      <c r="F1" s="122" t="s">
        <v>375</v>
      </c>
    </row>
    <row r="2" spans="1:7" s="24" customFormat="1" x14ac:dyDescent="0.3">
      <c r="A2" s="106" t="s">
        <v>101</v>
      </c>
      <c r="B2" s="373">
        <f>B25-B15</f>
        <v>5502</v>
      </c>
      <c r="C2" s="373">
        <f>C25-C15</f>
        <v>5082</v>
      </c>
      <c r="D2" s="373">
        <f>D25-D15</f>
        <v>4242</v>
      </c>
      <c r="E2" s="373">
        <f>E25-E15</f>
        <v>4830</v>
      </c>
      <c r="F2" s="123">
        <f t="shared" ref="F2:F10" si="0">SUM(B2:E2)</f>
        <v>19656</v>
      </c>
    </row>
    <row r="3" spans="1:7" x14ac:dyDescent="0.3">
      <c r="A3" s="106"/>
      <c r="B3" s="373"/>
      <c r="C3" s="373"/>
      <c r="D3" s="373"/>
      <c r="E3" s="373"/>
      <c r="F3" s="123"/>
    </row>
    <row r="4" spans="1:7" s="24" customFormat="1" x14ac:dyDescent="0.3">
      <c r="A4" s="106" t="s">
        <v>376</v>
      </c>
      <c r="B4" s="373">
        <f>B27-B17</f>
        <v>0</v>
      </c>
      <c r="C4" s="373">
        <f>C27-C17</f>
        <v>0</v>
      </c>
      <c r="D4" s="373">
        <f>D27-D17</f>
        <v>0</v>
      </c>
      <c r="E4" s="373">
        <f>E27-E17</f>
        <v>0</v>
      </c>
      <c r="F4" s="123">
        <f t="shared" si="0"/>
        <v>0</v>
      </c>
    </row>
    <row r="5" spans="1:7" s="6" customFormat="1" x14ac:dyDescent="0.3">
      <c r="A5" s="106" t="s">
        <v>377</v>
      </c>
      <c r="B5" s="373">
        <f>B28-B18</f>
        <v>0</v>
      </c>
      <c r="C5" s="374"/>
      <c r="D5" s="374"/>
      <c r="E5" s="374"/>
      <c r="F5" s="123"/>
    </row>
    <row r="6" spans="1:7" x14ac:dyDescent="0.3">
      <c r="A6" s="106"/>
      <c r="B6" s="373"/>
      <c r="C6" s="373"/>
      <c r="D6" s="373"/>
      <c r="E6" s="373"/>
      <c r="F6" s="123"/>
    </row>
    <row r="7" spans="1:7" x14ac:dyDescent="0.3">
      <c r="A7" s="106" t="s">
        <v>378</v>
      </c>
      <c r="B7" s="373">
        <f>0.06*B20</f>
        <v>0</v>
      </c>
      <c r="C7" s="373">
        <f>0.06*C20</f>
        <v>0</v>
      </c>
      <c r="D7" s="373">
        <f>0.06*D20</f>
        <v>0</v>
      </c>
      <c r="E7" s="373">
        <f>0.06*E20</f>
        <v>0</v>
      </c>
      <c r="F7" s="123">
        <f t="shared" si="0"/>
        <v>0</v>
      </c>
    </row>
    <row r="8" spans="1:7" x14ac:dyDescent="0.3">
      <c r="A8" s="106" t="s">
        <v>379</v>
      </c>
      <c r="B8" s="373">
        <f>0.21*B21</f>
        <v>1088.0082644628098</v>
      </c>
      <c r="C8" s="373">
        <f>0.21*C21</f>
        <v>1088.0082644628098</v>
      </c>
      <c r="D8" s="373">
        <f>0.21*D21</f>
        <v>1088.0082644628098</v>
      </c>
      <c r="E8" s="373">
        <f>0.21*E21</f>
        <v>1088.0082644628098</v>
      </c>
      <c r="F8" s="123">
        <f t="shared" si="0"/>
        <v>4352.0330578512394</v>
      </c>
    </row>
    <row r="9" spans="1:7" x14ac:dyDescent="0.3">
      <c r="A9" s="106"/>
      <c r="B9" s="373"/>
      <c r="C9" s="373"/>
      <c r="D9" s="373"/>
      <c r="E9" s="373"/>
      <c r="F9" s="123"/>
    </row>
    <row r="10" spans="1:7" x14ac:dyDescent="0.3">
      <c r="A10" s="106" t="s">
        <v>336</v>
      </c>
      <c r="B10" s="373">
        <f>B33-B23</f>
        <v>-10640.717509917347</v>
      </c>
      <c r="C10" s="373">
        <f>0.21*C23</f>
        <v>0</v>
      </c>
      <c r="D10" s="373">
        <f>0.21*D23</f>
        <v>0</v>
      </c>
      <c r="E10" s="373">
        <f>0.21*E23</f>
        <v>0</v>
      </c>
      <c r="F10" s="123">
        <f t="shared" si="0"/>
        <v>-10640.717509917347</v>
      </c>
      <c r="G10" s="6"/>
    </row>
    <row r="11" spans="1:7" x14ac:dyDescent="0.3">
      <c r="A11" s="124" t="s">
        <v>380</v>
      </c>
      <c r="B11" s="118">
        <f>B2-B4-B7-B8-B10-B5</f>
        <v>15054.709245454538</v>
      </c>
      <c r="C11" s="118">
        <f>C2-C4-C7-C8-C10</f>
        <v>3993.9917355371899</v>
      </c>
      <c r="D11" s="118">
        <f>D2-D4-D7-D8-D10</f>
        <v>3153.9917355371899</v>
      </c>
      <c r="E11" s="118">
        <f>E2-E4-E7-E8-E10</f>
        <v>3741.9917355371899</v>
      </c>
      <c r="F11" s="125">
        <f>B11+C11+D11+E11</f>
        <v>25944.684452066111</v>
      </c>
      <c r="G11" s="6"/>
    </row>
    <row r="12" spans="1:7" x14ac:dyDescent="0.3">
      <c r="A12" s="107"/>
      <c r="B12" s="11"/>
      <c r="C12" s="11"/>
      <c r="D12" s="11"/>
      <c r="E12" s="11"/>
      <c r="F12" s="117"/>
      <c r="G12" s="6"/>
    </row>
    <row r="13" spans="1:7" x14ac:dyDescent="0.3">
      <c r="A13" s="106"/>
      <c r="B13" s="10"/>
      <c r="C13" s="10"/>
      <c r="D13" s="10"/>
      <c r="E13" s="10"/>
      <c r="F13" s="123"/>
      <c r="G13" s="6"/>
    </row>
    <row r="14" spans="1:7" x14ac:dyDescent="0.3">
      <c r="A14" s="126" t="s">
        <v>381</v>
      </c>
      <c r="B14" s="119" t="s">
        <v>371</v>
      </c>
      <c r="C14" s="119" t="s">
        <v>372</v>
      </c>
      <c r="D14" s="119" t="s">
        <v>373</v>
      </c>
      <c r="E14" s="119" t="s">
        <v>374</v>
      </c>
      <c r="F14" s="127"/>
      <c r="G14" s="6"/>
    </row>
    <row r="15" spans="1:7" x14ac:dyDescent="0.3">
      <c r="A15" s="106" t="s">
        <v>101</v>
      </c>
      <c r="B15" s="373">
        <f>Ventes!$I$21+Ventes!$J$21+Ventes!$K$21</f>
        <v>26200</v>
      </c>
      <c r="C15" s="373">
        <f>Ventes!$L$21+Ventes!$M$21+Ventes!$N$21</f>
        <v>24200</v>
      </c>
      <c r="D15" s="373">
        <f>Ventes!$O$21+Ventes!$P$21+Ventes!$Q$21</f>
        <v>20200</v>
      </c>
      <c r="E15" s="373">
        <f>Ventes!$R$21+Ventes!$S$21+Ventes!$T$21</f>
        <v>23000</v>
      </c>
      <c r="F15" s="123">
        <f>SUM(B15:E15)</f>
        <v>93600</v>
      </c>
      <c r="G15" s="6"/>
    </row>
    <row r="16" spans="1:7" x14ac:dyDescent="0.3">
      <c r="A16" s="106"/>
      <c r="B16" s="373"/>
      <c r="C16" s="373"/>
      <c r="D16" s="373"/>
      <c r="E16" s="373"/>
      <c r="F16" s="123"/>
      <c r="G16" s="6"/>
    </row>
    <row r="17" spans="1:7" x14ac:dyDescent="0.3">
      <c r="A17" s="106" t="s">
        <v>376</v>
      </c>
      <c r="B17" s="373">
        <f>Ventes!$I$22+Ventes!$J$22+Ventes!$K$22</f>
        <v>0</v>
      </c>
      <c r="C17" s="373">
        <f>Ventes!$L$22+Ventes!$M$22+Ventes!$N$22</f>
        <v>0</v>
      </c>
      <c r="D17" s="373">
        <f>Ventes!$O$22+Ventes!$P$22+Ventes!$Q$22</f>
        <v>0</v>
      </c>
      <c r="E17" s="373">
        <f>Ventes!$R$22+Ventes!$S$22+Ventes!$T$22</f>
        <v>0</v>
      </c>
      <c r="F17" s="123">
        <f>SUM(B17:E17)</f>
        <v>0</v>
      </c>
      <c r="G17" s="6"/>
    </row>
    <row r="18" spans="1:7" x14ac:dyDescent="0.3">
      <c r="A18" s="106" t="s">
        <v>377</v>
      </c>
      <c r="B18" s="373">
        <f>'Détails Stock'!D29</f>
        <v>0</v>
      </c>
      <c r="C18" s="374"/>
      <c r="D18" s="374"/>
      <c r="E18" s="374"/>
      <c r="F18" s="123"/>
      <c r="G18" s="6"/>
    </row>
    <row r="19" spans="1:7" x14ac:dyDescent="0.3">
      <c r="A19" s="106"/>
      <c r="B19" s="373"/>
      <c r="C19" s="373"/>
      <c r="D19" s="373"/>
      <c r="E19" s="373"/>
      <c r="F19" s="123"/>
      <c r="G19" s="6"/>
    </row>
    <row r="20" spans="1:7" x14ac:dyDescent="0.3">
      <c r="A20" s="106" t="s">
        <v>378</v>
      </c>
      <c r="B20" s="373">
        <f>Résultat!$B$25/4</f>
        <v>0</v>
      </c>
      <c r="C20" s="373">
        <f>Résultat!$B$25/4</f>
        <v>0</v>
      </c>
      <c r="D20" s="373">
        <f>Résultat!$B$25/4</f>
        <v>0</v>
      </c>
      <c r="E20" s="373">
        <f>Résultat!$B$25/4</f>
        <v>0</v>
      </c>
      <c r="F20" s="123">
        <f>SUM(B20:E20)</f>
        <v>0</v>
      </c>
      <c r="G20" s="6"/>
    </row>
    <row r="21" spans="1:7" x14ac:dyDescent="0.3">
      <c r="A21" s="106" t="s">
        <v>379</v>
      </c>
      <c r="B21" s="373">
        <f>(Résultat!$B$26+Résultat!$B$22+Résultat!$B$28+Résultat!$B$33+Résultat!$B$38+Résultat!$B$42+Résultat!$B$64)/4+Résultat!B20</f>
        <v>5180.9917355371899</v>
      </c>
      <c r="C21" s="373">
        <f>(Résultat!$B$26+Résultat!$B$22+Résultat!$B$28+Résultat!$B$33+Résultat!$B$38+Résultat!$B$42+Résultat!$B$64)/4</f>
        <v>5180.9917355371899</v>
      </c>
      <c r="D21" s="373">
        <f>(Résultat!$B$26+Résultat!$B$22+Résultat!$B$28+Résultat!$B$33+Résultat!$B$38+Résultat!$B$42+Résultat!$B$64)/4</f>
        <v>5180.9917355371899</v>
      </c>
      <c r="E21" s="373">
        <f>(Résultat!$B$26+Résultat!$B$22+Résultat!$B$28+Résultat!$B$33+Résultat!$B$38+Résultat!$B$42+Résultat!$B$64)/4</f>
        <v>5180.9917355371899</v>
      </c>
      <c r="F21" s="123">
        <f>SUM(B21:E21)</f>
        <v>20723.96694214876</v>
      </c>
      <c r="G21" s="6"/>
    </row>
    <row r="22" spans="1:7" x14ac:dyDescent="0.3">
      <c r="A22" s="106"/>
      <c r="B22" s="373"/>
      <c r="C22" s="373"/>
      <c r="D22" s="373"/>
      <c r="E22" s="373"/>
      <c r="F22" s="123"/>
      <c r="G22" s="6"/>
    </row>
    <row r="23" spans="1:7" ht="13.8" thickBot="1" x14ac:dyDescent="0.35">
      <c r="A23" s="106" t="s">
        <v>336</v>
      </c>
      <c r="B23" s="374">
        <f>Investissements!B26</f>
        <v>65704.652809917345</v>
      </c>
      <c r="C23" s="374"/>
      <c r="D23" s="374"/>
      <c r="E23" s="374"/>
      <c r="F23" s="123">
        <f>SUM(B23:E23)</f>
        <v>65704.652809917345</v>
      </c>
      <c r="G23" s="6"/>
    </row>
    <row r="24" spans="1:7" x14ac:dyDescent="0.3">
      <c r="A24" s="120" t="s">
        <v>382</v>
      </c>
      <c r="B24" s="438" t="s">
        <v>371</v>
      </c>
      <c r="C24" s="438" t="s">
        <v>372</v>
      </c>
      <c r="D24" s="438" t="s">
        <v>373</v>
      </c>
      <c r="E24" s="438" t="s">
        <v>374</v>
      </c>
      <c r="F24" s="439"/>
      <c r="G24" s="6"/>
    </row>
    <row r="25" spans="1:7" x14ac:dyDescent="0.3">
      <c r="A25" s="106" t="s">
        <v>101</v>
      </c>
      <c r="B25" s="373">
        <f>Ventes!$I$23+Ventes!$J$23+Ventes!$K$23</f>
        <v>31702</v>
      </c>
      <c r="C25" s="373">
        <f>Ventes!$L$23+Ventes!$M$23+Ventes!$N$23</f>
        <v>29282</v>
      </c>
      <c r="D25" s="373">
        <f>Ventes!$O$23+Ventes!$P$23+Ventes!$Q$23</f>
        <v>24442</v>
      </c>
      <c r="E25" s="373">
        <f>Ventes!$R$23+Ventes!$S$23+Ventes!$T$23</f>
        <v>27830</v>
      </c>
      <c r="F25" s="123">
        <f>SUM(B25:E25)</f>
        <v>113256</v>
      </c>
      <c r="G25" s="6"/>
    </row>
    <row r="26" spans="1:7" x14ac:dyDescent="0.3">
      <c r="A26" s="106"/>
      <c r="B26" s="373"/>
      <c r="C26" s="373"/>
      <c r="D26" s="373"/>
      <c r="E26" s="373"/>
      <c r="F26" s="123"/>
      <c r="G26" s="6"/>
    </row>
    <row r="27" spans="1:7" x14ac:dyDescent="0.3">
      <c r="A27" s="106" t="s">
        <v>376</v>
      </c>
      <c r="B27" s="373">
        <f>Ventes!$I$24+Ventes!$J$24+Ventes!$K$24</f>
        <v>0</v>
      </c>
      <c r="C27" s="373">
        <f>Ventes!$L$24+Ventes!$M$24+Ventes!$N$24</f>
        <v>0</v>
      </c>
      <c r="D27" s="373">
        <f>Ventes!$O$24+Ventes!$P$24+Ventes!$Q$24</f>
        <v>0</v>
      </c>
      <c r="E27" s="373">
        <f>Ventes!$R$24+Ventes!$S$24+Ventes!$T$24</f>
        <v>0</v>
      </c>
      <c r="F27" s="123">
        <f>SUM(B27:E27)</f>
        <v>0</v>
      </c>
      <c r="G27" s="6"/>
    </row>
    <row r="28" spans="1:7" x14ac:dyDescent="0.3">
      <c r="A28" s="106" t="s">
        <v>377</v>
      </c>
      <c r="B28" s="373">
        <f>'Détails Stock'!F29</f>
        <v>0</v>
      </c>
      <c r="C28" s="374"/>
      <c r="D28" s="374"/>
      <c r="E28" s="374"/>
      <c r="F28" s="123">
        <f t="shared" ref="F28:F33" si="1">SUM(B28:E28)</f>
        <v>0</v>
      </c>
      <c r="G28" s="6"/>
    </row>
    <row r="29" spans="1:7" x14ac:dyDescent="0.3">
      <c r="A29" s="106"/>
      <c r="B29" s="373"/>
      <c r="C29" s="373"/>
      <c r="D29" s="373"/>
      <c r="E29" s="373"/>
      <c r="F29" s="123"/>
      <c r="G29" s="6"/>
    </row>
    <row r="30" spans="1:7" x14ac:dyDescent="0.3">
      <c r="A30" s="106" t="s">
        <v>378</v>
      </c>
      <c r="B30" s="373">
        <f>(Résultat!$B$25/4)*1.06</f>
        <v>0</v>
      </c>
      <c r="C30" s="373">
        <f>(Résultat!$B$25/4)*1.06</f>
        <v>0</v>
      </c>
      <c r="D30" s="373">
        <f>(Résultat!$B$25/4)*1.06</f>
        <v>0</v>
      </c>
      <c r="E30" s="373">
        <f>(Résultat!$B$25/4)*1.06</f>
        <v>0</v>
      </c>
      <c r="F30" s="123">
        <f t="shared" si="1"/>
        <v>0</v>
      </c>
    </row>
    <row r="31" spans="1:7" x14ac:dyDescent="0.3">
      <c r="A31" s="106" t="s">
        <v>379</v>
      </c>
      <c r="B31" s="373">
        <f>((Résultat!$B$26+Résultat!$B$22+Résultat!$B$28+Résultat!$B$33+Résultat!$B$38+Résultat!$B$42+Résultat!$B$64)/4+Résultat!B20)*1.21</f>
        <v>6269</v>
      </c>
      <c r="C31" s="373">
        <f>((Résultat!$B$26+Résultat!$B$22+Résultat!$B$28+Résultat!$B$33+Résultat!$B$38+Résultat!$B$42+Résultat!$B$64)/4)*1.21</f>
        <v>6269</v>
      </c>
      <c r="D31" s="373">
        <f>((Résultat!$B$26+Résultat!$B$22+Résultat!$B$28+Résultat!$B$33+Résultat!$B$38+Résultat!$B$42+Résultat!$B$64)/4)*1.21</f>
        <v>6269</v>
      </c>
      <c r="E31" s="373">
        <f>((Résultat!$B$26+Résultat!$B$22+Résultat!$B$28+Résultat!$B$33+Résultat!$B$38+Résultat!$B$42+Résultat!$B$64)/4)*1.21</f>
        <v>6269</v>
      </c>
      <c r="F31" s="123">
        <f t="shared" si="1"/>
        <v>25076</v>
      </c>
    </row>
    <row r="32" spans="1:7" x14ac:dyDescent="0.3">
      <c r="A32" s="106"/>
      <c r="B32" s="373"/>
      <c r="C32" s="373"/>
      <c r="D32" s="373"/>
      <c r="E32" s="373"/>
      <c r="F32" s="123"/>
    </row>
    <row r="33" spans="1:6" ht="13.8" thickBot="1" x14ac:dyDescent="0.35">
      <c r="A33" s="440" t="s">
        <v>336</v>
      </c>
      <c r="B33" s="375">
        <f>Investissements!H26</f>
        <v>55063.935299999997</v>
      </c>
      <c r="C33" s="376"/>
      <c r="D33" s="376"/>
      <c r="E33" s="376"/>
      <c r="F33" s="128">
        <f t="shared" si="1"/>
        <v>55063.935299999997</v>
      </c>
    </row>
  </sheetData>
  <sheetProtection selectLockedCells="1"/>
  <phoneticPr fontId="0" type="noConversion"/>
  <pageMargins left="0.78740157499999996" right="0.78740157499999996" top="0.984251969" bottom="0.984251969" header="0.4921259845" footer="0.4921259845"/>
  <pageSetup paperSize="9" scale="88" orientation="portrait" horizontalDpi="300" verticalDpi="300" r:id="rId1"/>
  <headerFooter alignWithMargins="0">
    <oddHeader>&amp;F</oddHeader>
    <oddFooter>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10">
    <tabColor indexed="9"/>
    <pageSetUpPr fitToPage="1"/>
  </sheetPr>
  <dimension ref="A1:J473"/>
  <sheetViews>
    <sheetView topLeftCell="A10" zoomScaleSheetLayoutView="100" workbookViewId="0">
      <selection activeCell="E20" sqref="E20"/>
    </sheetView>
  </sheetViews>
  <sheetFormatPr defaultColWidth="11.44140625" defaultRowHeight="13.2" x14ac:dyDescent="0.3"/>
  <cols>
    <col min="1" max="1" width="24.88671875" style="19" customWidth="1"/>
    <col min="2" max="2" width="13.5546875" style="13" customWidth="1"/>
    <col min="3" max="3" width="14.109375" style="13" customWidth="1"/>
    <col min="4" max="4" width="14.88671875" style="13" customWidth="1"/>
    <col min="5" max="5" width="14" style="13" customWidth="1"/>
    <col min="6" max="6" width="17.33203125" style="4" bestFit="1" customWidth="1"/>
    <col min="7" max="7" width="13" style="13" customWidth="1"/>
    <col min="8" max="16384" width="11.44140625" style="13"/>
  </cols>
  <sheetData>
    <row r="1" spans="1:6" s="24" customFormat="1" x14ac:dyDescent="0.3">
      <c r="A1" s="120" t="s">
        <v>383</v>
      </c>
      <c r="B1" s="121" t="s">
        <v>371</v>
      </c>
      <c r="C1" s="121" t="s">
        <v>372</v>
      </c>
      <c r="D1" s="121" t="s">
        <v>373</v>
      </c>
      <c r="E1" s="121" t="s">
        <v>374</v>
      </c>
      <c r="F1" s="122" t="s">
        <v>375</v>
      </c>
    </row>
    <row r="2" spans="1:6" s="6" customFormat="1" x14ac:dyDescent="0.3">
      <c r="A2" s="106" t="s">
        <v>101</v>
      </c>
      <c r="B2" s="373">
        <f>B25-B15</f>
        <v>14889</v>
      </c>
      <c r="C2" s="373">
        <f>C25-C15</f>
        <v>5733</v>
      </c>
      <c r="D2" s="373">
        <f>D25-D15</f>
        <v>4788</v>
      </c>
      <c r="E2" s="373">
        <f>E25-E15</f>
        <v>5733</v>
      </c>
      <c r="F2" s="123">
        <f t="shared" ref="F2:F10" si="0">SUM(B2:E2)</f>
        <v>31143</v>
      </c>
    </row>
    <row r="3" spans="1:6" s="6" customFormat="1" x14ac:dyDescent="0.3">
      <c r="A3" s="106"/>
      <c r="B3" s="373"/>
      <c r="C3" s="373"/>
      <c r="D3" s="373"/>
      <c r="E3" s="373"/>
      <c r="F3" s="123"/>
    </row>
    <row r="4" spans="1:6" s="6" customFormat="1" x14ac:dyDescent="0.3">
      <c r="A4" s="106" t="s">
        <v>376</v>
      </c>
      <c r="B4" s="373">
        <f>B27-B17</f>
        <v>0</v>
      </c>
      <c r="C4" s="373">
        <f>C27-C17</f>
        <v>0</v>
      </c>
      <c r="D4" s="373">
        <f>D27-D17</f>
        <v>0</v>
      </c>
      <c r="E4" s="373">
        <f>E27-E17</f>
        <v>0</v>
      </c>
      <c r="F4" s="123">
        <f t="shared" si="0"/>
        <v>0</v>
      </c>
    </row>
    <row r="5" spans="1:6" s="6" customFormat="1" x14ac:dyDescent="0.3">
      <c r="A5" s="106" t="s">
        <v>377</v>
      </c>
      <c r="B5" s="373">
        <f>B28-B18</f>
        <v>0</v>
      </c>
      <c r="C5" s="374"/>
      <c r="D5" s="374"/>
      <c r="E5" s="374"/>
      <c r="F5" s="123"/>
    </row>
    <row r="6" spans="1:6" x14ac:dyDescent="0.3">
      <c r="A6" s="106"/>
      <c r="B6" s="373"/>
      <c r="C6" s="373"/>
      <c r="D6" s="373"/>
      <c r="E6" s="373"/>
      <c r="F6" s="123"/>
    </row>
    <row r="7" spans="1:6" x14ac:dyDescent="0.3">
      <c r="A7" s="106" t="s">
        <v>378</v>
      </c>
      <c r="B7" s="373">
        <f>0.06*B20</f>
        <v>0</v>
      </c>
      <c r="C7" s="373">
        <f>0.06*C20</f>
        <v>0</v>
      </c>
      <c r="D7" s="373">
        <f>0.06*D20</f>
        <v>0</v>
      </c>
      <c r="E7" s="373">
        <f>0.06*E20</f>
        <v>0</v>
      </c>
      <c r="F7" s="123">
        <f t="shared" si="0"/>
        <v>0</v>
      </c>
    </row>
    <row r="8" spans="1:6" x14ac:dyDescent="0.3">
      <c r="A8" s="106" t="s">
        <v>379</v>
      </c>
      <c r="B8" s="373">
        <f>0.21*B21</f>
        <v>992.9325</v>
      </c>
      <c r="C8" s="373">
        <f>0.21*C21</f>
        <v>992.9325</v>
      </c>
      <c r="D8" s="373">
        <f>0.21*D21</f>
        <v>992.9325</v>
      </c>
      <c r="E8" s="373">
        <f>0.21*E21</f>
        <v>992.9325</v>
      </c>
      <c r="F8" s="123">
        <f t="shared" si="0"/>
        <v>3971.73</v>
      </c>
    </row>
    <row r="9" spans="1:6" x14ac:dyDescent="0.3">
      <c r="A9" s="106"/>
      <c r="B9" s="373"/>
      <c r="C9" s="373"/>
      <c r="D9" s="373"/>
      <c r="E9" s="373"/>
      <c r="F9" s="123"/>
    </row>
    <row r="10" spans="1:6" x14ac:dyDescent="0.3">
      <c r="A10" s="106" t="s">
        <v>336</v>
      </c>
      <c r="B10" s="373">
        <f>B33-B23</f>
        <v>0</v>
      </c>
      <c r="C10" s="373">
        <f>0.21*C23</f>
        <v>0</v>
      </c>
      <c r="D10" s="373">
        <f>0.21*D23</f>
        <v>0</v>
      </c>
      <c r="E10" s="373">
        <f>0.21*E23</f>
        <v>0</v>
      </c>
      <c r="F10" s="123">
        <f t="shared" si="0"/>
        <v>0</v>
      </c>
    </row>
    <row r="11" spans="1:6" s="23" customFormat="1" x14ac:dyDescent="0.3">
      <c r="A11" s="124" t="s">
        <v>380</v>
      </c>
      <c r="B11" s="118">
        <f>B2-B4-B7-B8-B10-B5</f>
        <v>13896.067499999999</v>
      </c>
      <c r="C11" s="118">
        <f>C2-C4-C7-C8-C10</f>
        <v>4740.0675000000001</v>
      </c>
      <c r="D11" s="118">
        <f>D2-D4-D7-D8-D10</f>
        <v>3795.0675000000001</v>
      </c>
      <c r="E11" s="118">
        <f>E2-E4-E7-E8-E10</f>
        <v>4740.0675000000001</v>
      </c>
      <c r="F11" s="125">
        <f>B11+C11+D11+E11</f>
        <v>27171.27</v>
      </c>
    </row>
    <row r="12" spans="1:6" s="22" customFormat="1" x14ac:dyDescent="0.3">
      <c r="A12" s="107"/>
      <c r="B12" s="11"/>
      <c r="C12" s="11"/>
      <c r="D12" s="11"/>
      <c r="E12" s="11"/>
      <c r="F12" s="117"/>
    </row>
    <row r="13" spans="1:6" x14ac:dyDescent="0.3">
      <c r="A13" s="106"/>
      <c r="B13" s="10"/>
      <c r="C13" s="10"/>
      <c r="D13" s="10"/>
      <c r="E13" s="10"/>
      <c r="F13" s="123"/>
    </row>
    <row r="14" spans="1:6" s="24" customFormat="1" x14ac:dyDescent="0.3">
      <c r="A14" s="126" t="s">
        <v>381</v>
      </c>
      <c r="B14" s="119" t="s">
        <v>371</v>
      </c>
      <c r="C14" s="119" t="s">
        <v>372</v>
      </c>
      <c r="D14" s="119" t="s">
        <v>373</v>
      </c>
      <c r="E14" s="119" t="s">
        <v>374</v>
      </c>
      <c r="F14" s="127"/>
    </row>
    <row r="15" spans="1:6" x14ac:dyDescent="0.3">
      <c r="A15" s="106" t="s">
        <v>101</v>
      </c>
      <c r="B15" s="373">
        <f>Ventes!$I$37+Ventes!$J$37+Ventes!$K$37</f>
        <v>70900</v>
      </c>
      <c r="C15" s="373">
        <f>Ventes!$L$37+Ventes!$M$37+Ventes!$N$37</f>
        <v>27300</v>
      </c>
      <c r="D15" s="373">
        <f>Ventes!$O$37+Ventes!$P$37+Ventes!$Q$37</f>
        <v>22800</v>
      </c>
      <c r="E15" s="373">
        <f>Ventes!$R$37+Ventes!$S$37+Ventes!$T$37</f>
        <v>27300</v>
      </c>
      <c r="F15" s="123">
        <f>SUM(B15:E15)</f>
        <v>148300</v>
      </c>
    </row>
    <row r="16" spans="1:6" x14ac:dyDescent="0.3">
      <c r="A16" s="106"/>
      <c r="B16" s="373"/>
      <c r="C16" s="373"/>
      <c r="D16" s="373"/>
      <c r="E16" s="373"/>
      <c r="F16" s="123"/>
    </row>
    <row r="17" spans="1:10" x14ac:dyDescent="0.3">
      <c r="A17" s="106" t="s">
        <v>376</v>
      </c>
      <c r="B17" s="373">
        <f>Ventes!$I$38+Ventes!$J$38+Ventes!$K$38</f>
        <v>0</v>
      </c>
      <c r="C17" s="373">
        <f>Ventes!$L$38+Ventes!$M$38+Ventes!$N$38</f>
        <v>0</v>
      </c>
      <c r="D17" s="373">
        <f>Ventes!$O$38+Ventes!$P$38+Ventes!$Q$38</f>
        <v>0</v>
      </c>
      <c r="E17" s="373">
        <f>Ventes!$R$38+Ventes!$S$38+Ventes!$T$38</f>
        <v>0</v>
      </c>
      <c r="F17" s="123">
        <f>SUM(B17:E17)</f>
        <v>0</v>
      </c>
    </row>
    <row r="18" spans="1:10" x14ac:dyDescent="0.3">
      <c r="A18" s="106" t="s">
        <v>377</v>
      </c>
      <c r="B18" s="373"/>
      <c r="C18" s="374"/>
      <c r="D18" s="374"/>
      <c r="E18" s="374"/>
      <c r="F18" s="123"/>
    </row>
    <row r="19" spans="1:10" x14ac:dyDescent="0.3">
      <c r="A19" s="106"/>
      <c r="B19" s="373"/>
      <c r="C19" s="373"/>
      <c r="D19" s="373"/>
      <c r="E19" s="373"/>
      <c r="F19" s="123"/>
    </row>
    <row r="20" spans="1:10" x14ac:dyDescent="0.3">
      <c r="A20" s="106" t="s">
        <v>378</v>
      </c>
      <c r="B20" s="373">
        <f>Résultat!$C$25/4</f>
        <v>0</v>
      </c>
      <c r="C20" s="373">
        <f>Résultat!$C$25/4</f>
        <v>0</v>
      </c>
      <c r="D20" s="373">
        <f>Résultat!$C$25/4</f>
        <v>0</v>
      </c>
      <c r="E20" s="373">
        <f>Résultat!$C$25/4</f>
        <v>0</v>
      </c>
      <c r="F20" s="123">
        <f>SUM(B20:E20)</f>
        <v>0</v>
      </c>
    </row>
    <row r="21" spans="1:10" x14ac:dyDescent="0.3">
      <c r="A21" s="106" t="s">
        <v>379</v>
      </c>
      <c r="B21" s="373">
        <f>((Résultat!$C$26+Résultat!$C$22+Résultat!$C$28+Résultat!$C$33+Résultat!$C$38+Résultat!$C$42+Résultat!$C$64)/4)</f>
        <v>4728.25</v>
      </c>
      <c r="C21" s="373">
        <f>((Résultat!$C$26+Résultat!$C$22+Résultat!$C$28+Résultat!$C$33+Résultat!$C$38+Résultat!$C$42+Résultat!$C$64)/4)</f>
        <v>4728.25</v>
      </c>
      <c r="D21" s="373">
        <f>((Résultat!$C$26+Résultat!$C$22+Résultat!$C$28+Résultat!$C$33+Résultat!$C$38+Résultat!$C$42+Résultat!$C$64)/4)</f>
        <v>4728.25</v>
      </c>
      <c r="E21" s="373">
        <f>((Résultat!$C$26+Résultat!$C$22+Résultat!$C$28+Résultat!$C$33+Résultat!$C$38+Résultat!$C$42+Résultat!$C$64)/4)</f>
        <v>4728.25</v>
      </c>
      <c r="F21" s="123">
        <f>SUM(B21:E21)</f>
        <v>18913</v>
      </c>
    </row>
    <row r="22" spans="1:10" x14ac:dyDescent="0.3">
      <c r="A22" s="106"/>
      <c r="B22" s="373"/>
      <c r="C22" s="373"/>
      <c r="D22" s="373"/>
      <c r="E22" s="373"/>
      <c r="F22" s="123"/>
    </row>
    <row r="23" spans="1:10" x14ac:dyDescent="0.3">
      <c r="A23" s="106" t="s">
        <v>336</v>
      </c>
      <c r="B23" s="374"/>
      <c r="C23" s="374"/>
      <c r="D23" s="374"/>
      <c r="E23" s="374"/>
      <c r="F23" s="123">
        <f>SUM(B23:E23)</f>
        <v>0</v>
      </c>
    </row>
    <row r="24" spans="1:10" s="24" customFormat="1" x14ac:dyDescent="0.3">
      <c r="A24" s="126" t="s">
        <v>382</v>
      </c>
      <c r="B24" s="119" t="s">
        <v>371</v>
      </c>
      <c r="C24" s="119" t="s">
        <v>372</v>
      </c>
      <c r="D24" s="119" t="s">
        <v>373</v>
      </c>
      <c r="E24" s="119" t="s">
        <v>374</v>
      </c>
      <c r="F24" s="127"/>
      <c r="G24" s="27"/>
      <c r="H24" s="22"/>
      <c r="I24" s="22"/>
      <c r="J24" s="22"/>
    </row>
    <row r="25" spans="1:10" s="6" customFormat="1" x14ac:dyDescent="0.3">
      <c r="A25" s="106" t="s">
        <v>101</v>
      </c>
      <c r="B25" s="373">
        <f>Ventes!$I$39+Ventes!$J$39+Ventes!$K$39</f>
        <v>85789</v>
      </c>
      <c r="C25" s="373">
        <f>Ventes!$L$39+Ventes!$M$39+Ventes!$N$39</f>
        <v>33033</v>
      </c>
      <c r="D25" s="373">
        <f>Ventes!$O$39+Ventes!$P$39+Ventes!$Q$39</f>
        <v>27588</v>
      </c>
      <c r="E25" s="373">
        <f>Ventes!$R$39+Ventes!$S$39+Ventes!$T$39</f>
        <v>33033</v>
      </c>
      <c r="F25" s="123">
        <f>SUM(B25:E25)</f>
        <v>179443</v>
      </c>
      <c r="G25" s="18"/>
    </row>
    <row r="26" spans="1:10" s="6" customFormat="1" x14ac:dyDescent="0.3">
      <c r="A26" s="106"/>
      <c r="B26" s="373"/>
      <c r="C26" s="373"/>
      <c r="D26" s="373"/>
      <c r="E26" s="373"/>
      <c r="F26" s="123"/>
      <c r="G26" s="18"/>
    </row>
    <row r="27" spans="1:10" x14ac:dyDescent="0.3">
      <c r="A27" s="106" t="s">
        <v>376</v>
      </c>
      <c r="B27" s="373">
        <f>Ventes!$I$40+Ventes!$J$40+Ventes!$K$40</f>
        <v>0</v>
      </c>
      <c r="C27" s="373">
        <f>Ventes!$L$40+Ventes!$M$40+Ventes!$N$40</f>
        <v>0</v>
      </c>
      <c r="D27" s="373">
        <f>Ventes!$O$40+Ventes!$P$40+Ventes!$Q$40</f>
        <v>0</v>
      </c>
      <c r="E27" s="373">
        <f>Ventes!$R$40+Ventes!$S$40+Ventes!$T$40</f>
        <v>0</v>
      </c>
      <c r="F27" s="123">
        <f>SUM(B27:E27)</f>
        <v>0</v>
      </c>
      <c r="G27" s="18"/>
      <c r="H27" s="6"/>
      <c r="I27" s="6"/>
      <c r="J27" s="6"/>
    </row>
    <row r="28" spans="1:10" x14ac:dyDescent="0.3">
      <c r="A28" s="106" t="s">
        <v>377</v>
      </c>
      <c r="B28" s="373"/>
      <c r="C28" s="374"/>
      <c r="D28" s="374"/>
      <c r="E28" s="374"/>
      <c r="F28" s="123">
        <f t="shared" ref="F28:F33" si="1">SUM(B28:E28)</f>
        <v>0</v>
      </c>
      <c r="G28" s="18"/>
      <c r="H28" s="6"/>
      <c r="I28" s="6"/>
      <c r="J28" s="6"/>
    </row>
    <row r="29" spans="1:10" x14ac:dyDescent="0.3">
      <c r="A29" s="106"/>
      <c r="B29" s="373"/>
      <c r="C29" s="373"/>
      <c r="D29" s="373"/>
      <c r="E29" s="373"/>
      <c r="F29" s="123"/>
      <c r="G29" s="18"/>
      <c r="H29" s="6"/>
      <c r="I29" s="6"/>
      <c r="J29" s="6"/>
    </row>
    <row r="30" spans="1:10" x14ac:dyDescent="0.3">
      <c r="A30" s="106" t="s">
        <v>378</v>
      </c>
      <c r="B30" s="373">
        <f>(Résultat!$C$25/4)*1.06</f>
        <v>0</v>
      </c>
      <c r="C30" s="373">
        <f>(Résultat!$C$25/4)*1.06</f>
        <v>0</v>
      </c>
      <c r="D30" s="373">
        <f>(Résultat!$C$25/4)*1.06</f>
        <v>0</v>
      </c>
      <c r="E30" s="373">
        <f>(Résultat!$C$25/4)*1.06</f>
        <v>0</v>
      </c>
      <c r="F30" s="123">
        <f t="shared" si="1"/>
        <v>0</v>
      </c>
    </row>
    <row r="31" spans="1:10" x14ac:dyDescent="0.3">
      <c r="A31" s="106" t="s">
        <v>379</v>
      </c>
      <c r="B31" s="373">
        <f>((Résultat!$C$26+Résultat!$C$22+Résultat!$C$28+Résultat!$C$33+Résultat!$C$38+Résultat!$C$42+Résultat!$C$64)/4)*1.21</f>
        <v>5721.1824999999999</v>
      </c>
      <c r="C31" s="373">
        <f>((Résultat!$C$26+Résultat!$C$22+Résultat!$C$28+Résultat!$C$33+Résultat!$C$38+Résultat!$C$42+Résultat!$C$64)/4)*1.21</f>
        <v>5721.1824999999999</v>
      </c>
      <c r="D31" s="373">
        <f>((Résultat!$C$26+Résultat!$C$22+Résultat!$C$28+Résultat!$C$33+Résultat!$C$38+Résultat!$C$42+Résultat!$C$64)/4)*1.21</f>
        <v>5721.1824999999999</v>
      </c>
      <c r="E31" s="373">
        <f>((Résultat!$C$26+Résultat!$C$22+Résultat!$C$28+Résultat!$C$33+Résultat!$C$38+Résultat!$C$42+Résultat!$C$64)/4)*1.21</f>
        <v>5721.1824999999999</v>
      </c>
      <c r="F31" s="123">
        <f t="shared" si="1"/>
        <v>22884.73</v>
      </c>
    </row>
    <row r="32" spans="1:10" x14ac:dyDescent="0.3">
      <c r="A32" s="106"/>
      <c r="B32" s="373"/>
      <c r="C32" s="373"/>
      <c r="D32" s="373"/>
      <c r="E32" s="373"/>
      <c r="F32" s="123"/>
    </row>
    <row r="33" spans="1:6" ht="13.8" thickBot="1" x14ac:dyDescent="0.35">
      <c r="A33" s="106" t="s">
        <v>336</v>
      </c>
      <c r="B33" s="375"/>
      <c r="C33" s="376"/>
      <c r="D33" s="376"/>
      <c r="E33" s="376"/>
      <c r="F33" s="128">
        <f t="shared" si="1"/>
        <v>0</v>
      </c>
    </row>
    <row r="34" spans="1:6" x14ac:dyDescent="0.3">
      <c r="A34" s="68"/>
      <c r="B34" s="68"/>
      <c r="C34" s="68"/>
      <c r="D34" s="68"/>
      <c r="E34" s="68"/>
      <c r="F34" s="69"/>
    </row>
    <row r="35" spans="1:6" x14ac:dyDescent="0.3">
      <c r="A35" s="6"/>
      <c r="B35" s="6"/>
      <c r="C35" s="6"/>
      <c r="D35" s="6"/>
      <c r="E35" s="6"/>
      <c r="F35" s="5"/>
    </row>
    <row r="36" spans="1:6" x14ac:dyDescent="0.3">
      <c r="A36" s="6"/>
      <c r="B36" s="6"/>
      <c r="C36" s="6"/>
      <c r="D36" s="6"/>
      <c r="E36" s="6"/>
      <c r="F36" s="5"/>
    </row>
    <row r="37" spans="1:6" x14ac:dyDescent="0.3">
      <c r="A37" s="6"/>
      <c r="B37" s="6"/>
      <c r="C37" s="6"/>
      <c r="D37" s="6"/>
      <c r="E37" s="6"/>
      <c r="F37" s="5"/>
    </row>
    <row r="38" spans="1:6" x14ac:dyDescent="0.3">
      <c r="A38" s="6"/>
      <c r="B38" s="6"/>
      <c r="C38" s="6"/>
      <c r="D38" s="6"/>
      <c r="E38" s="6"/>
      <c r="F38" s="5"/>
    </row>
    <row r="39" spans="1:6" x14ac:dyDescent="0.3">
      <c r="A39" s="6"/>
      <c r="B39" s="6"/>
      <c r="C39" s="6"/>
      <c r="D39" s="6"/>
      <c r="E39" s="6"/>
      <c r="F39" s="5"/>
    </row>
    <row r="40" spans="1:6" x14ac:dyDescent="0.3">
      <c r="A40" s="6"/>
      <c r="B40" s="6"/>
      <c r="C40" s="6"/>
      <c r="D40" s="6"/>
      <c r="E40" s="6"/>
      <c r="F40" s="5"/>
    </row>
    <row r="41" spans="1:6" x14ac:dyDescent="0.3">
      <c r="A41" s="6"/>
      <c r="B41" s="6"/>
      <c r="C41" s="6"/>
      <c r="D41" s="6"/>
      <c r="E41" s="6"/>
      <c r="F41" s="5"/>
    </row>
    <row r="42" spans="1:6" x14ac:dyDescent="0.3">
      <c r="A42" s="6"/>
      <c r="B42" s="6"/>
      <c r="C42" s="6"/>
      <c r="D42" s="6"/>
      <c r="E42" s="6"/>
      <c r="F42" s="5"/>
    </row>
    <row r="43" spans="1:6" x14ac:dyDescent="0.3">
      <c r="A43" s="6"/>
      <c r="B43" s="6"/>
      <c r="C43" s="6"/>
      <c r="D43" s="6"/>
      <c r="E43" s="6"/>
      <c r="F43" s="5"/>
    </row>
    <row r="44" spans="1:6" x14ac:dyDescent="0.3">
      <c r="A44" s="6"/>
      <c r="B44" s="6"/>
      <c r="C44" s="6"/>
      <c r="D44" s="6"/>
      <c r="E44" s="6"/>
      <c r="F44" s="5"/>
    </row>
    <row r="45" spans="1:6" x14ac:dyDescent="0.3">
      <c r="A45" s="6"/>
      <c r="B45" s="6"/>
      <c r="C45" s="6"/>
      <c r="D45" s="6"/>
      <c r="E45" s="6"/>
      <c r="F45" s="5"/>
    </row>
    <row r="46" spans="1:6" x14ac:dyDescent="0.3">
      <c r="A46" s="6"/>
      <c r="B46" s="6"/>
      <c r="C46" s="6"/>
      <c r="D46" s="6"/>
      <c r="E46" s="6"/>
      <c r="F46" s="5"/>
    </row>
    <row r="47" spans="1:6" x14ac:dyDescent="0.3">
      <c r="A47" s="6"/>
      <c r="B47" s="6"/>
      <c r="C47" s="6"/>
      <c r="D47" s="6"/>
      <c r="E47" s="6"/>
      <c r="F47" s="5"/>
    </row>
    <row r="48" spans="1:6" x14ac:dyDescent="0.3">
      <c r="A48" s="6"/>
      <c r="B48" s="6"/>
      <c r="C48" s="6"/>
      <c r="D48" s="6"/>
      <c r="E48" s="6"/>
      <c r="F48" s="5"/>
    </row>
    <row r="49" spans="1:6" x14ac:dyDescent="0.3">
      <c r="A49" s="6"/>
      <c r="B49" s="6"/>
      <c r="C49" s="6"/>
      <c r="D49" s="6"/>
      <c r="E49" s="6"/>
      <c r="F49" s="5"/>
    </row>
    <row r="50" spans="1:6" x14ac:dyDescent="0.3">
      <c r="A50" s="6"/>
      <c r="B50" s="6"/>
      <c r="C50" s="6"/>
      <c r="D50" s="6"/>
      <c r="E50" s="6"/>
      <c r="F50" s="5"/>
    </row>
    <row r="51" spans="1:6" x14ac:dyDescent="0.3">
      <c r="A51" s="6"/>
      <c r="B51" s="6"/>
      <c r="C51" s="6"/>
      <c r="D51" s="6"/>
      <c r="E51" s="6"/>
      <c r="F51" s="5"/>
    </row>
    <row r="52" spans="1:6" x14ac:dyDescent="0.3">
      <c r="A52" s="6"/>
      <c r="B52" s="6"/>
      <c r="C52" s="6"/>
      <c r="D52" s="6"/>
      <c r="E52" s="6"/>
      <c r="F52" s="5"/>
    </row>
    <row r="53" spans="1:6" x14ac:dyDescent="0.3">
      <c r="A53" s="6"/>
      <c r="B53" s="6"/>
      <c r="C53" s="6"/>
      <c r="D53" s="6"/>
      <c r="E53" s="6"/>
      <c r="F53" s="5"/>
    </row>
    <row r="54" spans="1:6" x14ac:dyDescent="0.3">
      <c r="A54" s="6"/>
      <c r="B54" s="6"/>
      <c r="C54" s="6"/>
      <c r="D54" s="6"/>
      <c r="E54" s="6"/>
      <c r="F54" s="5"/>
    </row>
    <row r="55" spans="1:6" x14ac:dyDescent="0.3">
      <c r="A55" s="6"/>
      <c r="B55" s="6"/>
      <c r="C55" s="6"/>
      <c r="D55" s="6"/>
      <c r="E55" s="6"/>
      <c r="F55" s="5"/>
    </row>
    <row r="56" spans="1:6" x14ac:dyDescent="0.3">
      <c r="A56" s="6"/>
      <c r="B56" s="6"/>
      <c r="C56" s="6"/>
      <c r="D56" s="6"/>
      <c r="E56" s="6"/>
      <c r="F56" s="5"/>
    </row>
    <row r="57" spans="1:6" x14ac:dyDescent="0.3">
      <c r="A57" s="6"/>
      <c r="B57" s="6"/>
      <c r="C57" s="6"/>
      <c r="D57" s="6"/>
      <c r="E57" s="6"/>
      <c r="F57" s="5"/>
    </row>
    <row r="58" spans="1:6" x14ac:dyDescent="0.3">
      <c r="A58" s="6"/>
      <c r="B58" s="6"/>
      <c r="C58" s="6"/>
      <c r="D58" s="6"/>
      <c r="E58" s="6"/>
      <c r="F58" s="5"/>
    </row>
    <row r="59" spans="1:6" x14ac:dyDescent="0.3">
      <c r="A59" s="6"/>
      <c r="B59" s="6"/>
      <c r="C59" s="6"/>
      <c r="D59" s="6"/>
      <c r="E59" s="6"/>
      <c r="F59" s="5"/>
    </row>
    <row r="60" spans="1:6" x14ac:dyDescent="0.3">
      <c r="A60" s="6"/>
      <c r="B60" s="6"/>
      <c r="C60" s="6"/>
      <c r="D60" s="6"/>
      <c r="E60" s="6"/>
      <c r="F60" s="5"/>
    </row>
    <row r="61" spans="1:6" x14ac:dyDescent="0.3">
      <c r="A61" s="6"/>
      <c r="B61" s="6"/>
      <c r="C61" s="6"/>
      <c r="D61" s="6"/>
      <c r="E61" s="6"/>
      <c r="F61" s="5"/>
    </row>
    <row r="62" spans="1:6" x14ac:dyDescent="0.3">
      <c r="A62" s="6"/>
      <c r="B62" s="6"/>
      <c r="C62" s="6"/>
      <c r="D62" s="6"/>
      <c r="E62" s="6"/>
      <c r="F62" s="5"/>
    </row>
    <row r="63" spans="1:6" x14ac:dyDescent="0.3">
      <c r="A63" s="6"/>
      <c r="B63" s="6"/>
      <c r="C63" s="6"/>
      <c r="D63" s="6"/>
      <c r="E63" s="6"/>
      <c r="F63" s="5"/>
    </row>
    <row r="64" spans="1:6" x14ac:dyDescent="0.3">
      <c r="A64" s="6"/>
      <c r="B64" s="6"/>
      <c r="C64" s="6"/>
      <c r="D64" s="6"/>
      <c r="E64" s="6"/>
      <c r="F64" s="5"/>
    </row>
    <row r="65" spans="1:6" x14ac:dyDescent="0.3">
      <c r="A65" s="6"/>
      <c r="B65" s="6"/>
      <c r="C65" s="6"/>
      <c r="D65" s="6"/>
      <c r="E65" s="6"/>
      <c r="F65" s="5"/>
    </row>
    <row r="66" spans="1:6" x14ac:dyDescent="0.3">
      <c r="A66" s="6"/>
      <c r="B66" s="6"/>
      <c r="C66" s="6"/>
      <c r="D66" s="6"/>
      <c r="E66" s="6"/>
      <c r="F66" s="5"/>
    </row>
    <row r="67" spans="1:6" x14ac:dyDescent="0.3">
      <c r="A67" s="6"/>
      <c r="B67" s="6"/>
      <c r="C67" s="6"/>
      <c r="D67" s="6"/>
      <c r="E67" s="6"/>
      <c r="F67" s="5"/>
    </row>
    <row r="68" spans="1:6" x14ac:dyDescent="0.3">
      <c r="A68" s="6"/>
      <c r="B68" s="6"/>
      <c r="C68" s="6"/>
      <c r="D68" s="6"/>
      <c r="E68" s="6"/>
      <c r="F68" s="5"/>
    </row>
    <row r="69" spans="1:6" x14ac:dyDescent="0.3">
      <c r="A69" s="6"/>
      <c r="B69" s="6"/>
      <c r="C69" s="6"/>
      <c r="D69" s="6"/>
      <c r="E69" s="6"/>
      <c r="F69" s="5"/>
    </row>
    <row r="70" spans="1:6" x14ac:dyDescent="0.3">
      <c r="A70" s="6"/>
      <c r="B70" s="6"/>
      <c r="C70" s="6"/>
      <c r="D70" s="6"/>
      <c r="E70" s="6"/>
      <c r="F70" s="5"/>
    </row>
    <row r="71" spans="1:6" x14ac:dyDescent="0.3">
      <c r="A71" s="6"/>
      <c r="B71" s="6"/>
      <c r="C71" s="6"/>
      <c r="D71" s="6"/>
      <c r="E71" s="6"/>
      <c r="F71" s="5"/>
    </row>
    <row r="72" spans="1:6" x14ac:dyDescent="0.3">
      <c r="A72" s="6"/>
      <c r="B72" s="6"/>
      <c r="C72" s="6"/>
      <c r="D72" s="6"/>
      <c r="E72" s="6"/>
      <c r="F72" s="5"/>
    </row>
    <row r="73" spans="1:6" x14ac:dyDescent="0.3">
      <c r="A73" s="6"/>
      <c r="B73" s="6"/>
      <c r="C73" s="6"/>
      <c r="D73" s="6"/>
      <c r="E73" s="6"/>
      <c r="F73" s="5"/>
    </row>
    <row r="74" spans="1:6" x14ac:dyDescent="0.3">
      <c r="A74" s="6"/>
      <c r="B74" s="6"/>
      <c r="C74" s="6"/>
      <c r="D74" s="6"/>
      <c r="E74" s="6"/>
      <c r="F74" s="5"/>
    </row>
    <row r="75" spans="1:6" x14ac:dyDescent="0.3">
      <c r="A75" s="6"/>
      <c r="B75" s="6"/>
      <c r="C75" s="6"/>
      <c r="D75" s="6"/>
      <c r="E75" s="6"/>
      <c r="F75" s="5"/>
    </row>
    <row r="76" spans="1:6" x14ac:dyDescent="0.3">
      <c r="A76" s="6"/>
      <c r="B76" s="6"/>
      <c r="C76" s="6"/>
      <c r="D76" s="6"/>
      <c r="E76" s="6"/>
      <c r="F76" s="5"/>
    </row>
    <row r="77" spans="1:6" x14ac:dyDescent="0.3">
      <c r="A77" s="6"/>
      <c r="B77" s="6"/>
      <c r="C77" s="6"/>
      <c r="D77" s="6"/>
      <c r="E77" s="6"/>
      <c r="F77" s="5"/>
    </row>
    <row r="78" spans="1:6" x14ac:dyDescent="0.3">
      <c r="A78" s="6"/>
      <c r="B78" s="6"/>
      <c r="C78" s="6"/>
      <c r="D78" s="6"/>
      <c r="E78" s="6"/>
      <c r="F78" s="5"/>
    </row>
    <row r="79" spans="1:6" x14ac:dyDescent="0.3">
      <c r="A79" s="6"/>
      <c r="B79" s="6"/>
      <c r="C79" s="6"/>
      <c r="D79" s="6"/>
      <c r="E79" s="6"/>
      <c r="F79" s="5"/>
    </row>
    <row r="80" spans="1:6" x14ac:dyDescent="0.3">
      <c r="A80" s="6"/>
      <c r="B80" s="6"/>
      <c r="C80" s="6"/>
      <c r="D80" s="6"/>
      <c r="E80" s="6"/>
      <c r="F80" s="5"/>
    </row>
    <row r="81" spans="1:6" x14ac:dyDescent="0.3">
      <c r="A81" s="6"/>
      <c r="B81" s="6"/>
      <c r="C81" s="6"/>
      <c r="D81" s="6"/>
      <c r="E81" s="6"/>
      <c r="F81" s="5"/>
    </row>
    <row r="82" spans="1:6" x14ac:dyDescent="0.3">
      <c r="A82" s="6"/>
      <c r="B82" s="6"/>
      <c r="C82" s="6"/>
      <c r="D82" s="6"/>
      <c r="E82" s="6"/>
      <c r="F82" s="5"/>
    </row>
    <row r="83" spans="1:6" x14ac:dyDescent="0.3">
      <c r="A83" s="6"/>
      <c r="B83" s="6"/>
      <c r="C83" s="6"/>
      <c r="D83" s="6"/>
      <c r="E83" s="6"/>
      <c r="F83" s="5"/>
    </row>
    <row r="84" spans="1:6" x14ac:dyDescent="0.3">
      <c r="A84" s="6"/>
      <c r="B84" s="6"/>
      <c r="C84" s="6"/>
      <c r="D84" s="6"/>
      <c r="E84" s="6"/>
      <c r="F84" s="5"/>
    </row>
    <row r="85" spans="1:6" x14ac:dyDescent="0.3">
      <c r="A85" s="6"/>
      <c r="B85" s="6"/>
      <c r="C85" s="6"/>
      <c r="D85" s="6"/>
      <c r="E85" s="6"/>
      <c r="F85" s="5"/>
    </row>
    <row r="86" spans="1:6" x14ac:dyDescent="0.3">
      <c r="A86" s="6"/>
      <c r="B86" s="6"/>
      <c r="C86" s="6"/>
      <c r="D86" s="6"/>
      <c r="E86" s="6"/>
      <c r="F86" s="5"/>
    </row>
    <row r="87" spans="1:6" x14ac:dyDescent="0.3">
      <c r="A87" s="6"/>
      <c r="B87" s="6"/>
      <c r="C87" s="6"/>
      <c r="D87" s="6"/>
      <c r="E87" s="6"/>
      <c r="F87" s="5"/>
    </row>
    <row r="88" spans="1:6" x14ac:dyDescent="0.3">
      <c r="A88" s="6"/>
      <c r="B88" s="6"/>
      <c r="C88" s="6"/>
      <c r="D88" s="6"/>
      <c r="E88" s="6"/>
      <c r="F88" s="5"/>
    </row>
    <row r="89" spans="1:6" x14ac:dyDescent="0.3">
      <c r="A89" s="6"/>
      <c r="B89" s="6"/>
      <c r="C89" s="6"/>
      <c r="D89" s="6"/>
      <c r="E89" s="6"/>
      <c r="F89" s="5"/>
    </row>
    <row r="90" spans="1:6" x14ac:dyDescent="0.3">
      <c r="A90" s="6"/>
      <c r="B90" s="6"/>
      <c r="C90" s="6"/>
      <c r="D90" s="6"/>
      <c r="E90" s="6"/>
      <c r="F90" s="5"/>
    </row>
    <row r="91" spans="1:6" x14ac:dyDescent="0.3">
      <c r="A91" s="6"/>
      <c r="B91" s="6"/>
      <c r="C91" s="6"/>
      <c r="D91" s="6"/>
      <c r="E91" s="6"/>
      <c r="F91" s="5"/>
    </row>
    <row r="92" spans="1:6" x14ac:dyDescent="0.3">
      <c r="A92" s="6"/>
      <c r="B92" s="6"/>
      <c r="C92" s="6"/>
      <c r="D92" s="6"/>
      <c r="E92" s="6"/>
      <c r="F92" s="5"/>
    </row>
    <row r="93" spans="1:6" x14ac:dyDescent="0.3">
      <c r="A93" s="6"/>
      <c r="B93" s="6"/>
      <c r="C93" s="6"/>
      <c r="D93" s="6"/>
      <c r="E93" s="6"/>
      <c r="F93" s="5"/>
    </row>
    <row r="94" spans="1:6" x14ac:dyDescent="0.3">
      <c r="A94" s="6"/>
      <c r="B94" s="6"/>
      <c r="C94" s="6"/>
      <c r="D94" s="6"/>
      <c r="E94" s="6"/>
      <c r="F94" s="5"/>
    </row>
    <row r="95" spans="1:6" x14ac:dyDescent="0.3">
      <c r="A95" s="6"/>
      <c r="B95" s="6"/>
      <c r="C95" s="6"/>
      <c r="D95" s="6"/>
      <c r="E95" s="6"/>
      <c r="F95" s="5"/>
    </row>
    <row r="96" spans="1:6" x14ac:dyDescent="0.3">
      <c r="A96" s="6"/>
      <c r="B96" s="6"/>
      <c r="C96" s="6"/>
      <c r="D96" s="6"/>
      <c r="E96" s="6"/>
      <c r="F96" s="5"/>
    </row>
    <row r="97" spans="1:6" x14ac:dyDescent="0.3">
      <c r="A97" s="6"/>
      <c r="B97" s="6"/>
      <c r="C97" s="6"/>
      <c r="D97" s="6"/>
      <c r="E97" s="6"/>
      <c r="F97" s="5"/>
    </row>
    <row r="98" spans="1:6" x14ac:dyDescent="0.3">
      <c r="A98" s="6"/>
      <c r="B98" s="6"/>
      <c r="C98" s="6"/>
      <c r="D98" s="6"/>
      <c r="E98" s="6"/>
      <c r="F98" s="5"/>
    </row>
    <row r="99" spans="1:6" x14ac:dyDescent="0.3">
      <c r="A99" s="6"/>
      <c r="B99" s="6"/>
      <c r="C99" s="6"/>
      <c r="D99" s="6"/>
      <c r="E99" s="6"/>
      <c r="F99" s="5"/>
    </row>
    <row r="100" spans="1:6" x14ac:dyDescent="0.3">
      <c r="A100" s="6"/>
      <c r="B100" s="6"/>
      <c r="C100" s="6"/>
      <c r="D100" s="6"/>
      <c r="E100" s="6"/>
      <c r="F100" s="5"/>
    </row>
    <row r="101" spans="1:6" x14ac:dyDescent="0.3">
      <c r="A101" s="6"/>
      <c r="B101" s="6"/>
      <c r="C101" s="6"/>
      <c r="D101" s="6"/>
      <c r="E101" s="6"/>
      <c r="F101" s="5"/>
    </row>
    <row r="102" spans="1:6" x14ac:dyDescent="0.3">
      <c r="A102" s="6"/>
      <c r="B102" s="6"/>
      <c r="C102" s="6"/>
      <c r="D102" s="6"/>
      <c r="E102" s="6"/>
      <c r="F102" s="5"/>
    </row>
    <row r="103" spans="1:6" x14ac:dyDescent="0.3">
      <c r="A103" s="6"/>
      <c r="B103" s="6"/>
      <c r="C103" s="6"/>
      <c r="D103" s="6"/>
      <c r="E103" s="6"/>
      <c r="F103" s="5"/>
    </row>
    <row r="104" spans="1:6" x14ac:dyDescent="0.3">
      <c r="A104" s="6"/>
      <c r="B104" s="6"/>
      <c r="C104" s="6"/>
      <c r="D104" s="6"/>
      <c r="E104" s="6"/>
      <c r="F104" s="5"/>
    </row>
    <row r="105" spans="1:6" x14ac:dyDescent="0.3">
      <c r="A105" s="6"/>
      <c r="B105" s="6"/>
      <c r="C105" s="6"/>
      <c r="D105" s="6"/>
      <c r="E105" s="6"/>
      <c r="F105" s="5"/>
    </row>
    <row r="106" spans="1:6" x14ac:dyDescent="0.3">
      <c r="A106" s="6"/>
      <c r="B106" s="6"/>
      <c r="C106" s="6"/>
      <c r="D106" s="6"/>
      <c r="E106" s="6"/>
      <c r="F106" s="5"/>
    </row>
    <row r="107" spans="1:6" x14ac:dyDescent="0.3">
      <c r="A107" s="6"/>
      <c r="B107" s="6"/>
      <c r="C107" s="6"/>
      <c r="D107" s="6"/>
      <c r="E107" s="6"/>
      <c r="F107" s="5"/>
    </row>
    <row r="108" spans="1:6" x14ac:dyDescent="0.3">
      <c r="A108" s="6"/>
      <c r="B108" s="6"/>
      <c r="C108" s="6"/>
      <c r="D108" s="6"/>
      <c r="E108" s="6"/>
      <c r="F108" s="5"/>
    </row>
    <row r="109" spans="1:6" x14ac:dyDescent="0.3">
      <c r="A109" s="6"/>
      <c r="B109" s="6"/>
      <c r="C109" s="6"/>
      <c r="D109" s="6"/>
      <c r="E109" s="6"/>
      <c r="F109" s="5"/>
    </row>
    <row r="110" spans="1:6" x14ac:dyDescent="0.3">
      <c r="A110" s="6"/>
      <c r="B110" s="6"/>
      <c r="C110" s="6"/>
      <c r="D110" s="6"/>
      <c r="E110" s="6"/>
      <c r="F110" s="5"/>
    </row>
    <row r="111" spans="1:6" x14ac:dyDescent="0.3">
      <c r="A111" s="6"/>
      <c r="B111" s="6"/>
      <c r="C111" s="6"/>
      <c r="D111" s="6"/>
      <c r="E111" s="6"/>
      <c r="F111" s="5"/>
    </row>
    <row r="112" spans="1:6" x14ac:dyDescent="0.3">
      <c r="A112" s="6"/>
      <c r="B112" s="6"/>
      <c r="C112" s="6"/>
      <c r="D112" s="6"/>
      <c r="E112" s="6"/>
      <c r="F112" s="5"/>
    </row>
    <row r="113" spans="1:6" x14ac:dyDescent="0.3">
      <c r="A113" s="6"/>
      <c r="B113" s="6"/>
      <c r="C113" s="6"/>
      <c r="D113" s="6"/>
      <c r="E113" s="6"/>
      <c r="F113" s="5"/>
    </row>
    <row r="114" spans="1:6" x14ac:dyDescent="0.3">
      <c r="A114" s="6"/>
      <c r="B114" s="6"/>
      <c r="C114" s="6"/>
      <c r="D114" s="6"/>
      <c r="E114" s="6"/>
      <c r="F114" s="5"/>
    </row>
    <row r="115" spans="1:6" x14ac:dyDescent="0.3">
      <c r="A115" s="6"/>
      <c r="B115" s="6"/>
      <c r="C115" s="6"/>
      <c r="D115" s="6"/>
      <c r="E115" s="6"/>
      <c r="F115" s="5"/>
    </row>
    <row r="116" spans="1:6" x14ac:dyDescent="0.3">
      <c r="A116" s="6"/>
      <c r="B116" s="6"/>
      <c r="C116" s="6"/>
      <c r="D116" s="6"/>
      <c r="E116" s="6"/>
      <c r="F116" s="5"/>
    </row>
    <row r="117" spans="1:6" x14ac:dyDescent="0.3">
      <c r="A117" s="6"/>
      <c r="B117" s="6"/>
      <c r="C117" s="6"/>
      <c r="D117" s="6"/>
      <c r="E117" s="6"/>
      <c r="F117" s="5"/>
    </row>
    <row r="118" spans="1:6" x14ac:dyDescent="0.3">
      <c r="A118" s="6"/>
      <c r="B118" s="6"/>
      <c r="C118" s="6"/>
      <c r="D118" s="6"/>
      <c r="E118" s="6"/>
      <c r="F118" s="5"/>
    </row>
    <row r="119" spans="1:6" x14ac:dyDescent="0.3">
      <c r="A119" s="6"/>
      <c r="B119" s="6"/>
      <c r="C119" s="6"/>
      <c r="D119" s="6"/>
      <c r="E119" s="6"/>
      <c r="F119" s="5"/>
    </row>
    <row r="120" spans="1:6" x14ac:dyDescent="0.3">
      <c r="A120" s="6"/>
      <c r="B120" s="6"/>
      <c r="C120" s="6"/>
      <c r="D120" s="6"/>
      <c r="E120" s="6"/>
      <c r="F120" s="5"/>
    </row>
    <row r="121" spans="1:6" x14ac:dyDescent="0.3">
      <c r="A121" s="6"/>
      <c r="B121" s="6"/>
      <c r="C121" s="6"/>
      <c r="D121" s="6"/>
      <c r="E121" s="6"/>
      <c r="F121" s="5"/>
    </row>
    <row r="122" spans="1:6" x14ac:dyDescent="0.3">
      <c r="A122" s="6"/>
      <c r="B122" s="6"/>
      <c r="C122" s="6"/>
      <c r="D122" s="6"/>
      <c r="E122" s="6"/>
      <c r="F122" s="5"/>
    </row>
    <row r="123" spans="1:6" x14ac:dyDescent="0.3">
      <c r="A123" s="6"/>
      <c r="B123" s="6"/>
      <c r="C123" s="6"/>
      <c r="D123" s="6"/>
      <c r="E123" s="6"/>
      <c r="F123" s="5"/>
    </row>
    <row r="124" spans="1:6" x14ac:dyDescent="0.3">
      <c r="A124" s="6"/>
      <c r="B124" s="6"/>
      <c r="C124" s="6"/>
      <c r="D124" s="6"/>
      <c r="E124" s="6"/>
      <c r="F124" s="5"/>
    </row>
    <row r="125" spans="1:6" x14ac:dyDescent="0.3">
      <c r="A125" s="6"/>
      <c r="B125" s="6"/>
      <c r="C125" s="6"/>
      <c r="D125" s="6"/>
      <c r="E125" s="6"/>
      <c r="F125" s="5"/>
    </row>
    <row r="126" spans="1:6" x14ac:dyDescent="0.3">
      <c r="A126" s="6"/>
      <c r="B126" s="6"/>
      <c r="C126" s="6"/>
      <c r="D126" s="6"/>
      <c r="E126" s="6"/>
      <c r="F126" s="5"/>
    </row>
    <row r="127" spans="1:6" x14ac:dyDescent="0.3">
      <c r="A127" s="6"/>
      <c r="B127" s="6"/>
      <c r="C127" s="6"/>
      <c r="D127" s="6"/>
      <c r="E127" s="6"/>
      <c r="F127" s="5"/>
    </row>
    <row r="128" spans="1:6" x14ac:dyDescent="0.3">
      <c r="A128" s="6"/>
      <c r="B128" s="6"/>
      <c r="C128" s="6"/>
      <c r="D128" s="6"/>
      <c r="E128" s="6"/>
      <c r="F128" s="5"/>
    </row>
    <row r="129" spans="1:6" x14ac:dyDescent="0.3">
      <c r="A129" s="6"/>
      <c r="B129" s="6"/>
      <c r="C129" s="6"/>
      <c r="D129" s="6"/>
      <c r="E129" s="6"/>
      <c r="F129" s="5"/>
    </row>
    <row r="130" spans="1:6" x14ac:dyDescent="0.3">
      <c r="A130" s="6"/>
      <c r="B130" s="6"/>
      <c r="C130" s="6"/>
      <c r="D130" s="6"/>
      <c r="E130" s="6"/>
      <c r="F130" s="5"/>
    </row>
    <row r="131" spans="1:6" x14ac:dyDescent="0.3">
      <c r="A131" s="6"/>
      <c r="B131" s="6"/>
      <c r="C131" s="6"/>
      <c r="D131" s="6"/>
      <c r="E131" s="6"/>
      <c r="F131" s="5"/>
    </row>
    <row r="132" spans="1:6" x14ac:dyDescent="0.3">
      <c r="A132" s="6"/>
      <c r="B132" s="6"/>
      <c r="C132" s="6"/>
      <c r="D132" s="6"/>
      <c r="E132" s="6"/>
      <c r="F132" s="5"/>
    </row>
    <row r="133" spans="1:6" x14ac:dyDescent="0.3">
      <c r="A133" s="6"/>
      <c r="B133" s="6"/>
      <c r="C133" s="6"/>
      <c r="D133" s="6"/>
      <c r="E133" s="6"/>
      <c r="F133" s="5"/>
    </row>
    <row r="134" spans="1:6" x14ac:dyDescent="0.3">
      <c r="A134" s="6"/>
      <c r="B134" s="6"/>
      <c r="C134" s="6"/>
      <c r="D134" s="6"/>
      <c r="E134" s="6"/>
      <c r="F134" s="5"/>
    </row>
    <row r="135" spans="1:6" x14ac:dyDescent="0.3">
      <c r="A135" s="6"/>
      <c r="B135" s="6"/>
      <c r="C135" s="6"/>
      <c r="D135" s="6"/>
      <c r="E135" s="6"/>
      <c r="F135" s="5"/>
    </row>
    <row r="136" spans="1:6" x14ac:dyDescent="0.3">
      <c r="A136" s="6"/>
      <c r="B136" s="6"/>
      <c r="C136" s="6"/>
      <c r="D136" s="6"/>
      <c r="E136" s="6"/>
      <c r="F136" s="5"/>
    </row>
    <row r="137" spans="1:6" x14ac:dyDescent="0.3">
      <c r="A137" s="6"/>
      <c r="B137" s="6"/>
      <c r="C137" s="6"/>
      <c r="D137" s="6"/>
      <c r="E137" s="6"/>
      <c r="F137" s="5"/>
    </row>
    <row r="138" spans="1:6" x14ac:dyDescent="0.3">
      <c r="A138" s="6"/>
      <c r="B138" s="6"/>
      <c r="C138" s="6"/>
      <c r="D138" s="6"/>
      <c r="E138" s="6"/>
      <c r="F138" s="5"/>
    </row>
    <row r="139" spans="1:6" x14ac:dyDescent="0.3">
      <c r="A139" s="6"/>
      <c r="B139" s="6"/>
      <c r="C139" s="6"/>
      <c r="D139" s="6"/>
      <c r="E139" s="6"/>
      <c r="F139" s="5"/>
    </row>
    <row r="140" spans="1:6" x14ac:dyDescent="0.3">
      <c r="A140" s="6"/>
      <c r="B140" s="6"/>
      <c r="C140" s="6"/>
      <c r="D140" s="6"/>
      <c r="E140" s="6"/>
      <c r="F140" s="5"/>
    </row>
    <row r="141" spans="1:6" x14ac:dyDescent="0.3">
      <c r="A141" s="6"/>
      <c r="B141" s="6"/>
      <c r="C141" s="6"/>
      <c r="D141" s="6"/>
      <c r="E141" s="6"/>
      <c r="F141" s="5"/>
    </row>
    <row r="142" spans="1:6" x14ac:dyDescent="0.3">
      <c r="A142" s="6"/>
      <c r="B142" s="6"/>
      <c r="C142" s="6"/>
      <c r="D142" s="6"/>
      <c r="E142" s="6"/>
      <c r="F142" s="5"/>
    </row>
    <row r="143" spans="1:6" x14ac:dyDescent="0.3">
      <c r="A143" s="6"/>
      <c r="B143" s="6"/>
      <c r="C143" s="6"/>
      <c r="D143" s="6"/>
      <c r="E143" s="6"/>
      <c r="F143" s="5"/>
    </row>
    <row r="144" spans="1:6" x14ac:dyDescent="0.3">
      <c r="A144" s="6"/>
      <c r="B144" s="6"/>
      <c r="C144" s="6"/>
      <c r="D144" s="6"/>
      <c r="E144" s="6"/>
      <c r="F144" s="5"/>
    </row>
    <row r="145" spans="1:6" x14ac:dyDescent="0.3">
      <c r="A145" s="6"/>
      <c r="B145" s="6"/>
      <c r="C145" s="6"/>
      <c r="D145" s="6"/>
      <c r="E145" s="6"/>
      <c r="F145" s="5"/>
    </row>
    <row r="146" spans="1:6" x14ac:dyDescent="0.3">
      <c r="A146" s="6"/>
      <c r="B146" s="6"/>
      <c r="C146" s="6"/>
      <c r="D146" s="6"/>
      <c r="E146" s="6"/>
      <c r="F146" s="5"/>
    </row>
    <row r="147" spans="1:6" x14ac:dyDescent="0.3">
      <c r="A147" s="6"/>
      <c r="B147" s="6"/>
      <c r="C147" s="6"/>
      <c r="D147" s="6"/>
      <c r="E147" s="6"/>
      <c r="F147" s="5"/>
    </row>
    <row r="148" spans="1:6" x14ac:dyDescent="0.3">
      <c r="A148" s="6"/>
      <c r="B148" s="6"/>
      <c r="C148" s="6"/>
      <c r="D148" s="6"/>
      <c r="E148" s="6"/>
      <c r="F148" s="5"/>
    </row>
    <row r="149" spans="1:6" x14ac:dyDescent="0.3">
      <c r="A149" s="6"/>
      <c r="B149" s="6"/>
      <c r="C149" s="6"/>
      <c r="D149" s="6"/>
      <c r="E149" s="6"/>
      <c r="F149" s="5"/>
    </row>
    <row r="150" spans="1:6" x14ac:dyDescent="0.3">
      <c r="A150" s="6"/>
      <c r="B150" s="6"/>
      <c r="C150" s="6"/>
      <c r="D150" s="6"/>
      <c r="E150" s="6"/>
      <c r="F150" s="5"/>
    </row>
    <row r="151" spans="1:6" x14ac:dyDescent="0.3">
      <c r="A151" s="6"/>
      <c r="B151" s="6"/>
      <c r="C151" s="6"/>
      <c r="D151" s="6"/>
      <c r="E151" s="6"/>
      <c r="F151" s="5"/>
    </row>
    <row r="152" spans="1:6" x14ac:dyDescent="0.3">
      <c r="A152" s="6"/>
      <c r="B152" s="6"/>
      <c r="C152" s="6"/>
      <c r="D152" s="6"/>
      <c r="E152" s="6"/>
      <c r="F152" s="5"/>
    </row>
    <row r="153" spans="1:6" x14ac:dyDescent="0.3">
      <c r="A153" s="6"/>
      <c r="B153" s="6"/>
      <c r="C153" s="6"/>
      <c r="D153" s="6"/>
      <c r="E153" s="6"/>
      <c r="F153" s="5"/>
    </row>
    <row r="154" spans="1:6" x14ac:dyDescent="0.3">
      <c r="A154" s="6"/>
      <c r="B154" s="6"/>
      <c r="C154" s="6"/>
      <c r="D154" s="6"/>
      <c r="E154" s="6"/>
      <c r="F154" s="5"/>
    </row>
    <row r="155" spans="1:6" x14ac:dyDescent="0.3">
      <c r="A155" s="6"/>
      <c r="B155" s="6"/>
      <c r="C155" s="6"/>
      <c r="D155" s="6"/>
      <c r="E155" s="6"/>
      <c r="F155" s="5"/>
    </row>
    <row r="156" spans="1:6" x14ac:dyDescent="0.3">
      <c r="A156" s="6"/>
      <c r="B156" s="6"/>
      <c r="C156" s="6"/>
      <c r="D156" s="6"/>
      <c r="E156" s="6"/>
      <c r="F156" s="5"/>
    </row>
    <row r="157" spans="1:6" x14ac:dyDescent="0.3">
      <c r="A157" s="6"/>
      <c r="B157" s="6"/>
      <c r="C157" s="6"/>
      <c r="D157" s="6"/>
      <c r="E157" s="6"/>
      <c r="F157" s="5"/>
    </row>
    <row r="158" spans="1:6" x14ac:dyDescent="0.3">
      <c r="A158" s="6"/>
      <c r="B158" s="6"/>
      <c r="C158" s="6"/>
      <c r="D158" s="6"/>
      <c r="E158" s="6"/>
      <c r="F158" s="5"/>
    </row>
    <row r="159" spans="1:6" x14ac:dyDescent="0.3">
      <c r="A159" s="6"/>
      <c r="B159" s="6"/>
      <c r="C159" s="6"/>
      <c r="D159" s="6"/>
      <c r="E159" s="6"/>
      <c r="F159" s="5"/>
    </row>
    <row r="160" spans="1:6" x14ac:dyDescent="0.3">
      <c r="A160" s="6"/>
      <c r="B160" s="6"/>
      <c r="C160" s="6"/>
      <c r="D160" s="6"/>
      <c r="E160" s="6"/>
      <c r="F160" s="5"/>
    </row>
    <row r="161" spans="1:6" x14ac:dyDescent="0.3">
      <c r="A161" s="6"/>
      <c r="B161" s="6"/>
      <c r="C161" s="6"/>
      <c r="D161" s="6"/>
      <c r="E161" s="6"/>
      <c r="F161" s="5"/>
    </row>
    <row r="162" spans="1:6" x14ac:dyDescent="0.3">
      <c r="A162" s="6"/>
      <c r="B162" s="6"/>
      <c r="C162" s="6"/>
      <c r="D162" s="6"/>
      <c r="E162" s="6"/>
      <c r="F162" s="5"/>
    </row>
    <row r="163" spans="1:6" x14ac:dyDescent="0.3">
      <c r="A163" s="6"/>
      <c r="B163" s="6"/>
      <c r="C163" s="6"/>
      <c r="D163" s="6"/>
      <c r="E163" s="6"/>
      <c r="F163" s="5"/>
    </row>
    <row r="164" spans="1:6" x14ac:dyDescent="0.3">
      <c r="A164" s="6"/>
      <c r="B164" s="6"/>
      <c r="C164" s="6"/>
      <c r="D164" s="6"/>
      <c r="E164" s="6"/>
      <c r="F164" s="5"/>
    </row>
    <row r="165" spans="1:6" x14ac:dyDescent="0.3">
      <c r="A165" s="6"/>
      <c r="B165" s="6"/>
      <c r="C165" s="6"/>
      <c r="D165" s="6"/>
      <c r="E165" s="6"/>
      <c r="F165" s="5"/>
    </row>
    <row r="166" spans="1:6" x14ac:dyDescent="0.3">
      <c r="A166" s="6"/>
      <c r="B166" s="6"/>
      <c r="C166" s="6"/>
      <c r="D166" s="6"/>
      <c r="E166" s="6"/>
      <c r="F166" s="5"/>
    </row>
    <row r="167" spans="1:6" x14ac:dyDescent="0.3">
      <c r="A167" s="6"/>
      <c r="B167" s="6"/>
      <c r="C167" s="6"/>
      <c r="D167" s="6"/>
      <c r="E167" s="6"/>
      <c r="F167" s="5"/>
    </row>
    <row r="168" spans="1:6" x14ac:dyDescent="0.3">
      <c r="A168" s="6"/>
      <c r="B168" s="6"/>
      <c r="C168" s="6"/>
      <c r="D168" s="6"/>
      <c r="E168" s="6"/>
      <c r="F168" s="5"/>
    </row>
    <row r="169" spans="1:6" x14ac:dyDescent="0.3">
      <c r="A169" s="6"/>
      <c r="B169" s="6"/>
      <c r="C169" s="6"/>
      <c r="D169" s="6"/>
      <c r="E169" s="6"/>
      <c r="F169" s="5"/>
    </row>
    <row r="170" spans="1:6" x14ac:dyDescent="0.3">
      <c r="A170" s="6"/>
      <c r="B170" s="6"/>
      <c r="C170" s="6"/>
      <c r="D170" s="6"/>
      <c r="E170" s="6"/>
      <c r="F170" s="5"/>
    </row>
    <row r="171" spans="1:6" x14ac:dyDescent="0.3">
      <c r="A171" s="6"/>
      <c r="B171" s="6"/>
      <c r="C171" s="6"/>
      <c r="D171" s="6"/>
      <c r="E171" s="6"/>
      <c r="F171" s="5"/>
    </row>
    <row r="172" spans="1:6" x14ac:dyDescent="0.3">
      <c r="A172" s="6"/>
      <c r="B172" s="6"/>
      <c r="C172" s="6"/>
      <c r="D172" s="6"/>
      <c r="E172" s="6"/>
      <c r="F172" s="5"/>
    </row>
    <row r="173" spans="1:6" x14ac:dyDescent="0.3">
      <c r="A173" s="6"/>
      <c r="B173" s="6"/>
      <c r="C173" s="6"/>
      <c r="D173" s="6"/>
      <c r="E173" s="6"/>
      <c r="F173" s="5"/>
    </row>
    <row r="174" spans="1:6" x14ac:dyDescent="0.3">
      <c r="A174" s="6"/>
      <c r="B174" s="6"/>
      <c r="C174" s="6"/>
      <c r="D174" s="6"/>
      <c r="E174" s="6"/>
      <c r="F174" s="5"/>
    </row>
    <row r="175" spans="1:6" x14ac:dyDescent="0.3">
      <c r="A175" s="6"/>
      <c r="B175" s="6"/>
      <c r="C175" s="6"/>
      <c r="D175" s="6"/>
      <c r="E175" s="6"/>
      <c r="F175" s="5"/>
    </row>
    <row r="176" spans="1:6" x14ac:dyDescent="0.3">
      <c r="A176" s="6"/>
      <c r="B176" s="6"/>
      <c r="C176" s="6"/>
      <c r="D176" s="6"/>
      <c r="E176" s="6"/>
      <c r="F176" s="5"/>
    </row>
    <row r="177" spans="1:6" x14ac:dyDescent="0.3">
      <c r="A177" s="6"/>
      <c r="B177" s="6"/>
      <c r="C177" s="6"/>
      <c r="D177" s="6"/>
      <c r="E177" s="6"/>
      <c r="F177" s="5"/>
    </row>
    <row r="178" spans="1:6" x14ac:dyDescent="0.3">
      <c r="A178" s="6"/>
      <c r="B178" s="6"/>
      <c r="C178" s="6"/>
      <c r="D178" s="6"/>
      <c r="E178" s="6"/>
      <c r="F178" s="5"/>
    </row>
    <row r="179" spans="1:6" x14ac:dyDescent="0.3">
      <c r="A179" s="6"/>
      <c r="B179" s="6"/>
      <c r="C179" s="6"/>
      <c r="D179" s="6"/>
      <c r="E179" s="6"/>
      <c r="F179" s="5"/>
    </row>
    <row r="180" spans="1:6" x14ac:dyDescent="0.3">
      <c r="A180" s="6"/>
      <c r="B180" s="6"/>
      <c r="C180" s="6"/>
      <c r="D180" s="6"/>
      <c r="E180" s="6"/>
      <c r="F180" s="5"/>
    </row>
    <row r="181" spans="1:6" x14ac:dyDescent="0.3">
      <c r="A181" s="6"/>
      <c r="B181" s="6"/>
      <c r="C181" s="6"/>
      <c r="D181" s="6"/>
      <c r="E181" s="6"/>
      <c r="F181" s="5"/>
    </row>
    <row r="182" spans="1:6" x14ac:dyDescent="0.3">
      <c r="A182" s="6"/>
      <c r="B182" s="6"/>
      <c r="C182" s="6"/>
      <c r="D182" s="6"/>
      <c r="E182" s="6"/>
      <c r="F182" s="5"/>
    </row>
    <row r="183" spans="1:6" x14ac:dyDescent="0.3">
      <c r="A183" s="6"/>
      <c r="B183" s="6"/>
      <c r="C183" s="6"/>
      <c r="D183" s="6"/>
      <c r="E183" s="6"/>
      <c r="F183" s="5"/>
    </row>
    <row r="184" spans="1:6" x14ac:dyDescent="0.3">
      <c r="A184" s="6"/>
      <c r="B184" s="6"/>
      <c r="C184" s="6"/>
      <c r="D184" s="6"/>
      <c r="E184" s="6"/>
      <c r="F184" s="5"/>
    </row>
    <row r="185" spans="1:6" x14ac:dyDescent="0.3">
      <c r="A185" s="6"/>
      <c r="B185" s="6"/>
      <c r="C185" s="6"/>
      <c r="D185" s="6"/>
      <c r="E185" s="6"/>
      <c r="F185" s="5"/>
    </row>
    <row r="186" spans="1:6" x14ac:dyDescent="0.3">
      <c r="A186" s="6"/>
      <c r="B186" s="6"/>
      <c r="C186" s="6"/>
      <c r="D186" s="6"/>
      <c r="E186" s="6"/>
      <c r="F186" s="5"/>
    </row>
    <row r="187" spans="1:6" x14ac:dyDescent="0.3">
      <c r="A187" s="6"/>
      <c r="B187" s="6"/>
      <c r="C187" s="6"/>
      <c r="D187" s="6"/>
      <c r="E187" s="6"/>
      <c r="F187" s="5"/>
    </row>
    <row r="188" spans="1:6" x14ac:dyDescent="0.3">
      <c r="A188" s="6"/>
      <c r="B188" s="6"/>
      <c r="C188" s="6"/>
      <c r="D188" s="6"/>
      <c r="E188" s="6"/>
      <c r="F188" s="5"/>
    </row>
    <row r="189" spans="1:6" x14ac:dyDescent="0.3">
      <c r="A189" s="6"/>
      <c r="B189" s="6"/>
      <c r="C189" s="6"/>
      <c r="D189" s="6"/>
      <c r="E189" s="6"/>
      <c r="F189" s="5"/>
    </row>
    <row r="190" spans="1:6" x14ac:dyDescent="0.3">
      <c r="A190" s="6"/>
      <c r="B190" s="6"/>
      <c r="C190" s="6"/>
      <c r="D190" s="6"/>
      <c r="E190" s="6"/>
      <c r="F190" s="5"/>
    </row>
    <row r="191" spans="1:6" x14ac:dyDescent="0.3">
      <c r="A191" s="6"/>
      <c r="B191" s="6"/>
      <c r="C191" s="6"/>
      <c r="D191" s="6"/>
      <c r="E191" s="6"/>
      <c r="F191" s="5"/>
    </row>
    <row r="192" spans="1:6" x14ac:dyDescent="0.3">
      <c r="A192" s="6"/>
      <c r="B192" s="6"/>
      <c r="C192" s="6"/>
      <c r="D192" s="6"/>
      <c r="E192" s="6"/>
      <c r="F192" s="5"/>
    </row>
    <row r="193" spans="1:6" x14ac:dyDescent="0.3">
      <c r="A193" s="6"/>
      <c r="B193" s="6"/>
      <c r="C193" s="6"/>
      <c r="D193" s="6"/>
      <c r="E193" s="6"/>
      <c r="F193" s="5"/>
    </row>
    <row r="194" spans="1:6" x14ac:dyDescent="0.3">
      <c r="A194" s="6"/>
      <c r="B194" s="6"/>
      <c r="C194" s="6"/>
      <c r="D194" s="6"/>
      <c r="E194" s="6"/>
      <c r="F194" s="5"/>
    </row>
    <row r="195" spans="1:6" x14ac:dyDescent="0.3">
      <c r="A195" s="6"/>
      <c r="B195" s="6"/>
      <c r="C195" s="6"/>
      <c r="D195" s="6"/>
      <c r="E195" s="6"/>
      <c r="F195" s="5"/>
    </row>
    <row r="196" spans="1:6" x14ac:dyDescent="0.3">
      <c r="A196" s="6"/>
      <c r="B196" s="6"/>
      <c r="C196" s="6"/>
      <c r="D196" s="6"/>
      <c r="E196" s="6"/>
      <c r="F196" s="5"/>
    </row>
    <row r="197" spans="1:6" x14ac:dyDescent="0.3">
      <c r="A197" s="6"/>
      <c r="B197" s="6"/>
      <c r="C197" s="6"/>
      <c r="D197" s="6"/>
      <c r="E197" s="6"/>
      <c r="F197" s="5"/>
    </row>
    <row r="198" spans="1:6" x14ac:dyDescent="0.3">
      <c r="A198" s="6"/>
      <c r="B198" s="6"/>
      <c r="C198" s="6"/>
      <c r="D198" s="6"/>
      <c r="E198" s="6"/>
      <c r="F198" s="5"/>
    </row>
    <row r="199" spans="1:6" x14ac:dyDescent="0.3">
      <c r="A199" s="6"/>
      <c r="B199" s="6"/>
      <c r="C199" s="6"/>
      <c r="D199" s="6"/>
      <c r="E199" s="6"/>
      <c r="F199" s="5"/>
    </row>
    <row r="200" spans="1:6" x14ac:dyDescent="0.3">
      <c r="A200" s="6"/>
      <c r="B200" s="6"/>
      <c r="C200" s="6"/>
      <c r="D200" s="6"/>
      <c r="E200" s="6"/>
      <c r="F200" s="5"/>
    </row>
    <row r="201" spans="1:6" x14ac:dyDescent="0.3">
      <c r="A201" s="6"/>
      <c r="B201" s="6"/>
      <c r="C201" s="6"/>
      <c r="D201" s="6"/>
      <c r="E201" s="6"/>
      <c r="F201" s="5"/>
    </row>
    <row r="202" spans="1:6" x14ac:dyDescent="0.3">
      <c r="A202" s="6"/>
      <c r="B202" s="6"/>
      <c r="C202" s="6"/>
      <c r="D202" s="6"/>
      <c r="E202" s="6"/>
      <c r="F202" s="5"/>
    </row>
    <row r="203" spans="1:6" x14ac:dyDescent="0.3">
      <c r="A203" s="6"/>
      <c r="B203" s="6"/>
      <c r="C203" s="6"/>
      <c r="D203" s="6"/>
      <c r="E203" s="6"/>
      <c r="F203" s="5"/>
    </row>
    <row r="204" spans="1:6" x14ac:dyDescent="0.3">
      <c r="A204" s="6"/>
      <c r="B204" s="6"/>
      <c r="C204" s="6"/>
      <c r="D204" s="6"/>
      <c r="E204" s="6"/>
      <c r="F204" s="5"/>
    </row>
    <row r="205" spans="1:6" x14ac:dyDescent="0.3">
      <c r="A205" s="6"/>
      <c r="B205" s="6"/>
      <c r="C205" s="6"/>
      <c r="D205" s="6"/>
      <c r="E205" s="6"/>
      <c r="F205" s="5"/>
    </row>
    <row r="206" spans="1:6" x14ac:dyDescent="0.3">
      <c r="A206" s="6"/>
      <c r="B206" s="6"/>
      <c r="C206" s="6"/>
      <c r="D206" s="6"/>
      <c r="E206" s="6"/>
      <c r="F206" s="5"/>
    </row>
    <row r="207" spans="1:6" x14ac:dyDescent="0.3">
      <c r="A207" s="6"/>
      <c r="B207" s="6"/>
      <c r="C207" s="6"/>
      <c r="D207" s="6"/>
      <c r="E207" s="6"/>
      <c r="F207" s="5"/>
    </row>
    <row r="208" spans="1:6" x14ac:dyDescent="0.3">
      <c r="A208" s="6"/>
      <c r="B208" s="6"/>
      <c r="C208" s="6"/>
      <c r="D208" s="6"/>
      <c r="E208" s="6"/>
      <c r="F208" s="5"/>
    </row>
    <row r="209" spans="1:6" x14ac:dyDescent="0.3">
      <c r="A209" s="6"/>
      <c r="B209" s="6"/>
      <c r="C209" s="6"/>
      <c r="D209" s="6"/>
      <c r="E209" s="6"/>
      <c r="F209" s="5"/>
    </row>
    <row r="210" spans="1:6" x14ac:dyDescent="0.3">
      <c r="A210" s="6"/>
      <c r="B210" s="6"/>
      <c r="C210" s="6"/>
      <c r="D210" s="6"/>
      <c r="E210" s="6"/>
      <c r="F210" s="5"/>
    </row>
    <row r="211" spans="1:6" x14ac:dyDescent="0.3">
      <c r="A211" s="6"/>
      <c r="B211" s="6"/>
      <c r="C211" s="6"/>
      <c r="D211" s="6"/>
      <c r="E211" s="6"/>
      <c r="F211" s="5"/>
    </row>
    <row r="212" spans="1:6" x14ac:dyDescent="0.3">
      <c r="A212" s="6"/>
      <c r="B212" s="6"/>
      <c r="C212" s="6"/>
      <c r="D212" s="6"/>
      <c r="E212" s="6"/>
      <c r="F212" s="5"/>
    </row>
    <row r="213" spans="1:6" x14ac:dyDescent="0.3">
      <c r="A213" s="6"/>
      <c r="B213" s="6"/>
      <c r="C213" s="6"/>
      <c r="D213" s="6"/>
      <c r="E213" s="6"/>
      <c r="F213" s="5"/>
    </row>
    <row r="214" spans="1:6" x14ac:dyDescent="0.3">
      <c r="A214" s="6"/>
      <c r="B214" s="6"/>
      <c r="C214" s="6"/>
      <c r="D214" s="6"/>
      <c r="E214" s="6"/>
      <c r="F214" s="5"/>
    </row>
    <row r="215" spans="1:6" x14ac:dyDescent="0.3">
      <c r="A215" s="6"/>
      <c r="B215" s="6"/>
      <c r="C215" s="6"/>
      <c r="D215" s="6"/>
      <c r="E215" s="6"/>
      <c r="F215" s="5"/>
    </row>
    <row r="216" spans="1:6" x14ac:dyDescent="0.3">
      <c r="A216" s="6"/>
      <c r="B216" s="6"/>
      <c r="C216" s="6"/>
      <c r="D216" s="6"/>
      <c r="E216" s="6"/>
      <c r="F216" s="5"/>
    </row>
    <row r="217" spans="1:6" x14ac:dyDescent="0.3">
      <c r="A217" s="6"/>
      <c r="B217" s="6"/>
      <c r="C217" s="6"/>
      <c r="D217" s="6"/>
      <c r="E217" s="6"/>
      <c r="F217" s="5"/>
    </row>
    <row r="218" spans="1:6" x14ac:dyDescent="0.3">
      <c r="A218" s="6"/>
      <c r="B218" s="6"/>
      <c r="C218" s="6"/>
      <c r="D218" s="6"/>
      <c r="E218" s="6"/>
      <c r="F218" s="5"/>
    </row>
    <row r="219" spans="1:6" x14ac:dyDescent="0.3">
      <c r="A219" s="6"/>
      <c r="B219" s="6"/>
      <c r="C219" s="6"/>
      <c r="D219" s="6"/>
      <c r="E219" s="6"/>
      <c r="F219" s="5"/>
    </row>
    <row r="220" spans="1:6" x14ac:dyDescent="0.3">
      <c r="A220" s="6"/>
      <c r="B220" s="6"/>
      <c r="C220" s="6"/>
      <c r="D220" s="6"/>
      <c r="E220" s="6"/>
      <c r="F220" s="5"/>
    </row>
    <row r="221" spans="1:6" x14ac:dyDescent="0.3">
      <c r="A221" s="6"/>
      <c r="B221" s="6"/>
      <c r="C221" s="6"/>
      <c r="D221" s="6"/>
      <c r="E221" s="6"/>
      <c r="F221" s="5"/>
    </row>
    <row r="222" spans="1:6" x14ac:dyDescent="0.3">
      <c r="A222" s="6"/>
      <c r="B222" s="6"/>
      <c r="C222" s="6"/>
      <c r="D222" s="6"/>
      <c r="E222" s="6"/>
      <c r="F222" s="5"/>
    </row>
    <row r="223" spans="1:6" x14ac:dyDescent="0.3">
      <c r="A223" s="6"/>
      <c r="B223" s="6"/>
      <c r="C223" s="6"/>
      <c r="D223" s="6"/>
      <c r="E223" s="6"/>
      <c r="F223" s="5"/>
    </row>
    <row r="224" spans="1:6" x14ac:dyDescent="0.3">
      <c r="A224" s="6"/>
      <c r="B224" s="6"/>
      <c r="C224" s="6"/>
      <c r="D224" s="6"/>
      <c r="E224" s="6"/>
      <c r="F224" s="5"/>
    </row>
    <row r="225" spans="1:6" x14ac:dyDescent="0.3">
      <c r="A225" s="6"/>
      <c r="B225" s="6"/>
      <c r="C225" s="6"/>
      <c r="D225" s="6"/>
      <c r="E225" s="6"/>
      <c r="F225" s="5"/>
    </row>
    <row r="226" spans="1:6" x14ac:dyDescent="0.3">
      <c r="A226" s="6"/>
      <c r="B226" s="6"/>
      <c r="C226" s="6"/>
      <c r="D226" s="6"/>
      <c r="E226" s="6"/>
      <c r="F226" s="5"/>
    </row>
    <row r="227" spans="1:6" x14ac:dyDescent="0.3">
      <c r="A227" s="6"/>
      <c r="B227" s="6"/>
      <c r="C227" s="6"/>
      <c r="D227" s="6"/>
      <c r="E227" s="6"/>
      <c r="F227" s="5"/>
    </row>
    <row r="228" spans="1:6" x14ac:dyDescent="0.3">
      <c r="A228" s="6"/>
      <c r="B228" s="6"/>
      <c r="C228" s="6"/>
      <c r="D228" s="6"/>
      <c r="E228" s="6"/>
      <c r="F228" s="5"/>
    </row>
    <row r="229" spans="1:6" x14ac:dyDescent="0.3">
      <c r="A229" s="6"/>
      <c r="B229" s="6"/>
      <c r="C229" s="6"/>
      <c r="D229" s="6"/>
      <c r="E229" s="6"/>
      <c r="F229" s="5"/>
    </row>
    <row r="230" spans="1:6" x14ac:dyDescent="0.3">
      <c r="A230" s="6"/>
      <c r="B230" s="6"/>
      <c r="C230" s="6"/>
      <c r="D230" s="6"/>
      <c r="E230" s="6"/>
      <c r="F230" s="5"/>
    </row>
    <row r="231" spans="1:6" x14ac:dyDescent="0.3">
      <c r="A231" s="6"/>
      <c r="B231" s="6"/>
      <c r="C231" s="6"/>
      <c r="D231" s="6"/>
      <c r="E231" s="6"/>
      <c r="F231" s="5"/>
    </row>
    <row r="232" spans="1:6" x14ac:dyDescent="0.3">
      <c r="A232" s="6"/>
      <c r="B232" s="6"/>
      <c r="C232" s="6"/>
      <c r="D232" s="6"/>
      <c r="E232" s="6"/>
      <c r="F232" s="5"/>
    </row>
    <row r="233" spans="1:6" x14ac:dyDescent="0.3">
      <c r="A233" s="6"/>
      <c r="B233" s="6"/>
      <c r="C233" s="6"/>
      <c r="D233" s="6"/>
      <c r="E233" s="6"/>
      <c r="F233" s="5"/>
    </row>
    <row r="234" spans="1:6" x14ac:dyDescent="0.3">
      <c r="A234" s="6"/>
      <c r="B234" s="6"/>
      <c r="C234" s="6"/>
      <c r="D234" s="6"/>
      <c r="E234" s="6"/>
      <c r="F234" s="5"/>
    </row>
    <row r="235" spans="1:6" x14ac:dyDescent="0.3">
      <c r="A235" s="6"/>
      <c r="B235" s="6"/>
      <c r="C235" s="6"/>
      <c r="D235" s="6"/>
      <c r="E235" s="6"/>
      <c r="F235" s="5"/>
    </row>
    <row r="236" spans="1:6" x14ac:dyDescent="0.3">
      <c r="A236" s="6"/>
      <c r="B236" s="6"/>
      <c r="C236" s="6"/>
      <c r="D236" s="6"/>
      <c r="E236" s="6"/>
      <c r="F236" s="5"/>
    </row>
    <row r="237" spans="1:6" x14ac:dyDescent="0.3">
      <c r="A237" s="6"/>
      <c r="B237" s="6"/>
      <c r="C237" s="6"/>
      <c r="D237" s="6"/>
      <c r="E237" s="6"/>
      <c r="F237" s="5"/>
    </row>
    <row r="238" spans="1:6" x14ac:dyDescent="0.3">
      <c r="A238" s="6"/>
      <c r="B238" s="6"/>
      <c r="C238" s="6"/>
      <c r="D238" s="6"/>
      <c r="E238" s="6"/>
      <c r="F238" s="5"/>
    </row>
    <row r="239" spans="1:6" x14ac:dyDescent="0.3">
      <c r="A239" s="6"/>
      <c r="B239" s="6"/>
      <c r="C239" s="6"/>
      <c r="D239" s="6"/>
      <c r="E239" s="6"/>
      <c r="F239" s="5"/>
    </row>
    <row r="240" spans="1:6" x14ac:dyDescent="0.3">
      <c r="A240" s="6"/>
      <c r="B240" s="6"/>
      <c r="C240" s="6"/>
      <c r="D240" s="6"/>
      <c r="E240" s="6"/>
      <c r="F240" s="5"/>
    </row>
    <row r="241" spans="1:6" x14ac:dyDescent="0.3">
      <c r="A241" s="6"/>
      <c r="B241" s="6"/>
      <c r="C241" s="6"/>
      <c r="D241" s="6"/>
      <c r="E241" s="6"/>
      <c r="F241" s="5"/>
    </row>
    <row r="242" spans="1:6" x14ac:dyDescent="0.3">
      <c r="A242" s="6"/>
      <c r="B242" s="6"/>
      <c r="C242" s="6"/>
      <c r="D242" s="6"/>
      <c r="E242" s="6"/>
      <c r="F242" s="5"/>
    </row>
    <row r="243" spans="1:6" x14ac:dyDescent="0.3">
      <c r="A243" s="6"/>
      <c r="B243" s="6"/>
      <c r="C243" s="6"/>
      <c r="D243" s="6"/>
      <c r="E243" s="6"/>
      <c r="F243" s="5"/>
    </row>
    <row r="244" spans="1:6" x14ac:dyDescent="0.3">
      <c r="A244" s="6"/>
      <c r="B244" s="6"/>
      <c r="C244" s="6"/>
      <c r="D244" s="6"/>
      <c r="E244" s="6"/>
      <c r="F244" s="5"/>
    </row>
    <row r="245" spans="1:6" x14ac:dyDescent="0.3">
      <c r="A245" s="6"/>
      <c r="B245" s="6"/>
      <c r="C245" s="6"/>
      <c r="D245" s="6"/>
      <c r="E245" s="6"/>
      <c r="F245" s="5"/>
    </row>
    <row r="246" spans="1:6" x14ac:dyDescent="0.3">
      <c r="A246" s="6"/>
      <c r="B246" s="6"/>
      <c r="C246" s="6"/>
      <c r="D246" s="6"/>
      <c r="E246" s="6"/>
      <c r="F246" s="5"/>
    </row>
    <row r="247" spans="1:6" x14ac:dyDescent="0.3">
      <c r="A247" s="6"/>
      <c r="B247" s="6"/>
      <c r="C247" s="6"/>
      <c r="D247" s="6"/>
      <c r="E247" s="6"/>
      <c r="F247" s="5"/>
    </row>
    <row r="248" spans="1:6" x14ac:dyDescent="0.3">
      <c r="A248" s="6"/>
      <c r="B248" s="6"/>
      <c r="C248" s="6"/>
      <c r="D248" s="6"/>
      <c r="E248" s="6"/>
      <c r="F248" s="5"/>
    </row>
    <row r="249" spans="1:6" x14ac:dyDescent="0.3">
      <c r="A249" s="6"/>
      <c r="B249" s="6"/>
      <c r="C249" s="6"/>
      <c r="D249" s="6"/>
      <c r="E249" s="6"/>
      <c r="F249" s="5"/>
    </row>
    <row r="250" spans="1:6" x14ac:dyDescent="0.3">
      <c r="A250" s="6"/>
      <c r="B250" s="6"/>
      <c r="C250" s="6"/>
      <c r="D250" s="6"/>
      <c r="E250" s="6"/>
      <c r="F250" s="5"/>
    </row>
    <row r="251" spans="1:6" x14ac:dyDescent="0.3">
      <c r="A251" s="6"/>
      <c r="B251" s="6"/>
      <c r="C251" s="6"/>
      <c r="D251" s="6"/>
      <c r="E251" s="6"/>
      <c r="F251" s="5"/>
    </row>
    <row r="252" spans="1:6" x14ac:dyDescent="0.3">
      <c r="A252" s="6"/>
      <c r="B252" s="6"/>
      <c r="C252" s="6"/>
      <c r="D252" s="6"/>
      <c r="E252" s="6"/>
      <c r="F252" s="5"/>
    </row>
    <row r="253" spans="1:6" x14ac:dyDescent="0.3">
      <c r="A253" s="6"/>
      <c r="B253" s="6"/>
      <c r="C253" s="6"/>
      <c r="D253" s="6"/>
      <c r="E253" s="6"/>
      <c r="F253" s="5"/>
    </row>
    <row r="254" spans="1:6" x14ac:dyDescent="0.3">
      <c r="A254" s="6"/>
      <c r="B254" s="6"/>
      <c r="C254" s="6"/>
      <c r="D254" s="6"/>
      <c r="E254" s="6"/>
      <c r="F254" s="5"/>
    </row>
    <row r="255" spans="1:6" x14ac:dyDescent="0.3">
      <c r="A255" s="6"/>
      <c r="B255" s="6"/>
      <c r="C255" s="6"/>
      <c r="D255" s="6"/>
      <c r="E255" s="6"/>
      <c r="F255" s="5"/>
    </row>
    <row r="256" spans="1:6" x14ac:dyDescent="0.3">
      <c r="A256" s="6"/>
      <c r="B256" s="6"/>
      <c r="C256" s="6"/>
      <c r="D256" s="6"/>
      <c r="E256" s="6"/>
      <c r="F256" s="5"/>
    </row>
    <row r="257" spans="1:6" x14ac:dyDescent="0.3">
      <c r="A257" s="6"/>
      <c r="B257" s="6"/>
      <c r="C257" s="6"/>
      <c r="D257" s="6"/>
      <c r="E257" s="6"/>
      <c r="F257" s="5"/>
    </row>
    <row r="258" spans="1:6" x14ac:dyDescent="0.3">
      <c r="A258" s="6"/>
      <c r="B258" s="6"/>
      <c r="C258" s="6"/>
      <c r="D258" s="6"/>
      <c r="E258" s="6"/>
      <c r="F258" s="5"/>
    </row>
    <row r="259" spans="1:6" x14ac:dyDescent="0.3">
      <c r="A259" s="6"/>
      <c r="B259" s="6"/>
      <c r="C259" s="6"/>
      <c r="D259" s="6"/>
      <c r="E259" s="6"/>
      <c r="F259" s="5"/>
    </row>
    <row r="260" spans="1:6" x14ac:dyDescent="0.3">
      <c r="A260" s="6"/>
      <c r="B260" s="6"/>
      <c r="C260" s="6"/>
      <c r="D260" s="6"/>
      <c r="E260" s="6"/>
      <c r="F260" s="5"/>
    </row>
    <row r="261" spans="1:6" x14ac:dyDescent="0.3">
      <c r="A261" s="6"/>
      <c r="B261" s="6"/>
      <c r="C261" s="6"/>
      <c r="D261" s="6"/>
      <c r="E261" s="6"/>
      <c r="F261" s="5"/>
    </row>
    <row r="262" spans="1:6" x14ac:dyDescent="0.3">
      <c r="A262" s="6"/>
      <c r="B262" s="6"/>
      <c r="C262" s="6"/>
      <c r="D262" s="6"/>
      <c r="E262" s="6"/>
      <c r="F262" s="5"/>
    </row>
    <row r="263" spans="1:6" x14ac:dyDescent="0.3">
      <c r="A263" s="6"/>
      <c r="B263" s="6"/>
      <c r="C263" s="6"/>
      <c r="D263" s="6"/>
      <c r="E263" s="6"/>
      <c r="F263" s="5"/>
    </row>
    <row r="264" spans="1:6" x14ac:dyDescent="0.3">
      <c r="A264" s="6"/>
      <c r="B264" s="6"/>
      <c r="C264" s="6"/>
      <c r="D264" s="6"/>
      <c r="E264" s="6"/>
      <c r="F264" s="5"/>
    </row>
    <row r="265" spans="1:6" x14ac:dyDescent="0.3">
      <c r="A265" s="6"/>
      <c r="B265" s="6"/>
      <c r="C265" s="6"/>
      <c r="D265" s="6"/>
      <c r="E265" s="6"/>
      <c r="F265" s="5"/>
    </row>
    <row r="266" spans="1:6" x14ac:dyDescent="0.3">
      <c r="A266" s="6"/>
      <c r="B266" s="6"/>
      <c r="C266" s="6"/>
      <c r="D266" s="6"/>
      <c r="E266" s="6"/>
      <c r="F266" s="5"/>
    </row>
    <row r="267" spans="1:6" x14ac:dyDescent="0.3">
      <c r="A267" s="6"/>
      <c r="B267" s="6"/>
      <c r="C267" s="6"/>
      <c r="D267" s="6"/>
      <c r="E267" s="6"/>
      <c r="F267" s="5"/>
    </row>
    <row r="268" spans="1:6" x14ac:dyDescent="0.3">
      <c r="A268" s="6"/>
      <c r="B268" s="6"/>
      <c r="C268" s="6"/>
      <c r="D268" s="6"/>
      <c r="E268" s="6"/>
      <c r="F268" s="5"/>
    </row>
    <row r="269" spans="1:6" x14ac:dyDescent="0.3">
      <c r="A269" s="6"/>
      <c r="B269" s="6"/>
      <c r="C269" s="6"/>
      <c r="D269" s="6"/>
      <c r="E269" s="6"/>
      <c r="F269" s="5"/>
    </row>
    <row r="270" spans="1:6" x14ac:dyDescent="0.3">
      <c r="A270" s="6"/>
      <c r="B270" s="6"/>
      <c r="C270" s="6"/>
      <c r="D270" s="6"/>
      <c r="E270" s="6"/>
      <c r="F270" s="5"/>
    </row>
    <row r="271" spans="1:6" x14ac:dyDescent="0.3">
      <c r="A271" s="6"/>
      <c r="B271" s="6"/>
      <c r="C271" s="6"/>
      <c r="D271" s="6"/>
      <c r="E271" s="6"/>
      <c r="F271" s="5"/>
    </row>
    <row r="272" spans="1:6" x14ac:dyDescent="0.3">
      <c r="A272" s="6"/>
      <c r="B272" s="6"/>
      <c r="C272" s="6"/>
      <c r="D272" s="6"/>
      <c r="E272" s="6"/>
      <c r="F272" s="5"/>
    </row>
    <row r="273" spans="1:6" x14ac:dyDescent="0.3">
      <c r="A273" s="6"/>
      <c r="B273" s="6"/>
      <c r="C273" s="6"/>
      <c r="D273" s="6"/>
      <c r="E273" s="6"/>
      <c r="F273" s="5"/>
    </row>
    <row r="274" spans="1:6" x14ac:dyDescent="0.3">
      <c r="A274" s="6"/>
      <c r="B274" s="6"/>
      <c r="C274" s="6"/>
      <c r="D274" s="6"/>
      <c r="E274" s="6"/>
      <c r="F274" s="5"/>
    </row>
    <row r="275" spans="1:6" x14ac:dyDescent="0.3">
      <c r="A275" s="6"/>
      <c r="B275" s="6"/>
      <c r="C275" s="6"/>
      <c r="D275" s="6"/>
      <c r="E275" s="6"/>
      <c r="F275" s="5"/>
    </row>
    <row r="276" spans="1:6" x14ac:dyDescent="0.3">
      <c r="A276" s="6"/>
      <c r="B276" s="6"/>
      <c r="C276" s="6"/>
      <c r="D276" s="6"/>
      <c r="E276" s="6"/>
      <c r="F276" s="5"/>
    </row>
    <row r="277" spans="1:6" x14ac:dyDescent="0.3">
      <c r="A277" s="6"/>
      <c r="B277" s="6"/>
      <c r="C277" s="6"/>
      <c r="D277" s="6"/>
      <c r="E277" s="6"/>
      <c r="F277" s="5"/>
    </row>
    <row r="278" spans="1:6" x14ac:dyDescent="0.3">
      <c r="A278" s="6"/>
      <c r="B278" s="6"/>
      <c r="C278" s="6"/>
      <c r="D278" s="6"/>
      <c r="E278" s="6"/>
      <c r="F278" s="5"/>
    </row>
    <row r="279" spans="1:6" x14ac:dyDescent="0.3">
      <c r="A279" s="6"/>
      <c r="B279" s="6"/>
      <c r="C279" s="6"/>
      <c r="D279" s="6"/>
      <c r="E279" s="6"/>
      <c r="F279" s="5"/>
    </row>
    <row r="280" spans="1:6" x14ac:dyDescent="0.3">
      <c r="A280" s="6"/>
      <c r="B280" s="6"/>
      <c r="C280" s="6"/>
      <c r="D280" s="6"/>
      <c r="E280" s="6"/>
      <c r="F280" s="5"/>
    </row>
    <row r="281" spans="1:6" x14ac:dyDescent="0.3">
      <c r="A281" s="6"/>
      <c r="B281" s="6"/>
      <c r="C281" s="6"/>
      <c r="D281" s="6"/>
      <c r="E281" s="6"/>
      <c r="F281" s="5"/>
    </row>
    <row r="282" spans="1:6" x14ac:dyDescent="0.3">
      <c r="A282" s="6"/>
      <c r="B282" s="6"/>
      <c r="C282" s="6"/>
      <c r="D282" s="6"/>
      <c r="E282" s="6"/>
      <c r="F282" s="5"/>
    </row>
    <row r="283" spans="1:6" x14ac:dyDescent="0.3">
      <c r="A283" s="6"/>
      <c r="B283" s="6"/>
      <c r="C283" s="6"/>
      <c r="D283" s="6"/>
      <c r="E283" s="6"/>
      <c r="F283" s="5"/>
    </row>
    <row r="284" spans="1:6" x14ac:dyDescent="0.3">
      <c r="A284" s="6"/>
      <c r="B284" s="6"/>
      <c r="C284" s="6"/>
      <c r="D284" s="6"/>
      <c r="E284" s="6"/>
      <c r="F284" s="5"/>
    </row>
    <row r="285" spans="1:6" x14ac:dyDescent="0.3">
      <c r="A285" s="6"/>
      <c r="B285" s="6"/>
      <c r="C285" s="6"/>
      <c r="D285" s="6"/>
      <c r="E285" s="6"/>
      <c r="F285" s="5"/>
    </row>
    <row r="286" spans="1:6" x14ac:dyDescent="0.3">
      <c r="A286" s="6"/>
      <c r="B286" s="6"/>
      <c r="C286" s="6"/>
      <c r="D286" s="6"/>
      <c r="E286" s="6"/>
      <c r="F286" s="5"/>
    </row>
    <row r="287" spans="1:6" x14ac:dyDescent="0.3">
      <c r="A287" s="6"/>
      <c r="B287" s="6"/>
      <c r="C287" s="6"/>
      <c r="D287" s="6"/>
      <c r="E287" s="6"/>
      <c r="F287" s="5"/>
    </row>
    <row r="288" spans="1:6" x14ac:dyDescent="0.3">
      <c r="A288" s="6"/>
      <c r="B288" s="6"/>
      <c r="C288" s="6"/>
      <c r="D288" s="6"/>
      <c r="E288" s="6"/>
      <c r="F288" s="5"/>
    </row>
    <row r="289" spans="1:6" x14ac:dyDescent="0.3">
      <c r="A289" s="6"/>
      <c r="B289" s="6"/>
      <c r="C289" s="6"/>
      <c r="D289" s="6"/>
      <c r="E289" s="6"/>
      <c r="F289" s="5"/>
    </row>
    <row r="290" spans="1:6" x14ac:dyDescent="0.3">
      <c r="A290" s="6"/>
      <c r="B290" s="6"/>
      <c r="C290" s="6"/>
      <c r="D290" s="6"/>
      <c r="E290" s="6"/>
      <c r="F290" s="5"/>
    </row>
    <row r="291" spans="1:6" x14ac:dyDescent="0.3">
      <c r="A291" s="6"/>
      <c r="B291" s="6"/>
      <c r="C291" s="6"/>
      <c r="D291" s="6"/>
      <c r="E291" s="6"/>
      <c r="F291" s="5"/>
    </row>
    <row r="292" spans="1:6" x14ac:dyDescent="0.3">
      <c r="A292" s="6"/>
      <c r="B292" s="6"/>
      <c r="C292" s="6"/>
      <c r="D292" s="6"/>
      <c r="E292" s="6"/>
      <c r="F292" s="5"/>
    </row>
    <row r="293" spans="1:6" x14ac:dyDescent="0.3">
      <c r="A293" s="6"/>
      <c r="B293" s="6"/>
      <c r="C293" s="6"/>
      <c r="D293" s="6"/>
      <c r="E293" s="6"/>
      <c r="F293" s="5"/>
    </row>
    <row r="294" spans="1:6" x14ac:dyDescent="0.3">
      <c r="A294" s="6"/>
      <c r="B294" s="6"/>
      <c r="C294" s="6"/>
      <c r="D294" s="6"/>
      <c r="E294" s="6"/>
      <c r="F294" s="5"/>
    </row>
    <row r="295" spans="1:6" x14ac:dyDescent="0.3">
      <c r="A295" s="6"/>
      <c r="B295" s="6"/>
      <c r="C295" s="6"/>
      <c r="D295" s="6"/>
      <c r="E295" s="6"/>
      <c r="F295" s="5"/>
    </row>
    <row r="296" spans="1:6" x14ac:dyDescent="0.3">
      <c r="A296" s="6"/>
      <c r="B296" s="6"/>
      <c r="C296" s="6"/>
      <c r="D296" s="6"/>
      <c r="E296" s="6"/>
      <c r="F296" s="5"/>
    </row>
    <row r="297" spans="1:6" x14ac:dyDescent="0.3">
      <c r="A297" s="6"/>
      <c r="B297" s="6"/>
      <c r="C297" s="6"/>
      <c r="D297" s="6"/>
      <c r="E297" s="6"/>
      <c r="F297" s="5"/>
    </row>
    <row r="298" spans="1:6" x14ac:dyDescent="0.3">
      <c r="A298" s="6"/>
      <c r="B298" s="6"/>
      <c r="C298" s="6"/>
      <c r="D298" s="6"/>
      <c r="E298" s="6"/>
      <c r="F298" s="5"/>
    </row>
    <row r="299" spans="1:6" x14ac:dyDescent="0.3">
      <c r="A299" s="6"/>
      <c r="B299" s="6"/>
      <c r="C299" s="6"/>
      <c r="D299" s="6"/>
      <c r="E299" s="6"/>
      <c r="F299" s="5"/>
    </row>
    <row r="300" spans="1:6" x14ac:dyDescent="0.3">
      <c r="A300" s="6"/>
      <c r="B300" s="6"/>
      <c r="C300" s="6"/>
      <c r="D300" s="6"/>
      <c r="E300" s="6"/>
      <c r="F300" s="5"/>
    </row>
    <row r="301" spans="1:6" x14ac:dyDescent="0.3">
      <c r="A301" s="6"/>
      <c r="B301" s="6"/>
      <c r="C301" s="6"/>
      <c r="D301" s="6"/>
      <c r="E301" s="6"/>
      <c r="F301" s="5"/>
    </row>
    <row r="302" spans="1:6" x14ac:dyDescent="0.3">
      <c r="A302" s="6"/>
      <c r="B302" s="6"/>
      <c r="C302" s="6"/>
      <c r="D302" s="6"/>
      <c r="E302" s="6"/>
      <c r="F302" s="5"/>
    </row>
    <row r="303" spans="1:6" x14ac:dyDescent="0.3">
      <c r="A303" s="6"/>
      <c r="B303" s="6"/>
      <c r="C303" s="6"/>
      <c r="D303" s="6"/>
      <c r="E303" s="6"/>
      <c r="F303" s="5"/>
    </row>
    <row r="304" spans="1:6" x14ac:dyDescent="0.3">
      <c r="A304" s="6"/>
      <c r="B304" s="6"/>
      <c r="C304" s="6"/>
      <c r="D304" s="6"/>
      <c r="E304" s="6"/>
      <c r="F304" s="5"/>
    </row>
    <row r="305" spans="1:6" x14ac:dyDescent="0.3">
      <c r="A305" s="6"/>
      <c r="B305" s="6"/>
      <c r="C305" s="6"/>
      <c r="D305" s="6"/>
      <c r="E305" s="6"/>
      <c r="F305" s="5"/>
    </row>
    <row r="306" spans="1:6" x14ac:dyDescent="0.3">
      <c r="A306" s="6"/>
      <c r="B306" s="6"/>
      <c r="C306" s="6"/>
      <c r="D306" s="6"/>
      <c r="E306" s="6"/>
      <c r="F306" s="5"/>
    </row>
    <row r="307" spans="1:6" x14ac:dyDescent="0.3">
      <c r="A307" s="6"/>
      <c r="B307" s="6"/>
      <c r="C307" s="6"/>
      <c r="D307" s="6"/>
      <c r="E307" s="6"/>
      <c r="F307" s="5"/>
    </row>
    <row r="308" spans="1:6" x14ac:dyDescent="0.3">
      <c r="A308" s="6"/>
      <c r="B308" s="6"/>
      <c r="C308" s="6"/>
      <c r="D308" s="6"/>
      <c r="E308" s="6"/>
      <c r="F308" s="5"/>
    </row>
    <row r="309" spans="1:6" x14ac:dyDescent="0.3">
      <c r="A309" s="6"/>
      <c r="B309" s="6"/>
      <c r="C309" s="6"/>
      <c r="D309" s="6"/>
      <c r="E309" s="6"/>
      <c r="F309" s="5"/>
    </row>
    <row r="310" spans="1:6" x14ac:dyDescent="0.3">
      <c r="A310" s="6"/>
      <c r="B310" s="6"/>
      <c r="C310" s="6"/>
      <c r="D310" s="6"/>
      <c r="E310" s="6"/>
      <c r="F310" s="5"/>
    </row>
    <row r="311" spans="1:6" x14ac:dyDescent="0.3">
      <c r="A311" s="6"/>
      <c r="B311" s="6"/>
      <c r="C311" s="6"/>
      <c r="D311" s="6"/>
      <c r="E311" s="6"/>
      <c r="F311" s="5"/>
    </row>
    <row r="312" spans="1:6" x14ac:dyDescent="0.3">
      <c r="A312" s="6"/>
      <c r="B312" s="6"/>
      <c r="C312" s="6"/>
      <c r="D312" s="6"/>
      <c r="E312" s="6"/>
      <c r="F312" s="5"/>
    </row>
    <row r="313" spans="1:6" x14ac:dyDescent="0.3">
      <c r="A313" s="6"/>
      <c r="B313" s="6"/>
      <c r="C313" s="6"/>
      <c r="D313" s="6"/>
      <c r="E313" s="6"/>
      <c r="F313" s="5"/>
    </row>
    <row r="314" spans="1:6" x14ac:dyDescent="0.3">
      <c r="A314" s="6"/>
      <c r="B314" s="6"/>
      <c r="C314" s="6"/>
      <c r="D314" s="6"/>
      <c r="E314" s="6"/>
      <c r="F314" s="5"/>
    </row>
    <row r="315" spans="1:6" x14ac:dyDescent="0.3">
      <c r="A315" s="6"/>
      <c r="B315" s="6"/>
      <c r="C315" s="6"/>
      <c r="D315" s="6"/>
      <c r="E315" s="6"/>
      <c r="F315" s="5"/>
    </row>
    <row r="316" spans="1:6" x14ac:dyDescent="0.3">
      <c r="A316" s="6"/>
      <c r="B316" s="6"/>
      <c r="C316" s="6"/>
      <c r="D316" s="6"/>
      <c r="E316" s="6"/>
      <c r="F316" s="5"/>
    </row>
    <row r="317" spans="1:6" x14ac:dyDescent="0.3">
      <c r="A317" s="6"/>
      <c r="B317" s="6"/>
      <c r="C317" s="6"/>
      <c r="D317" s="6"/>
      <c r="E317" s="6"/>
      <c r="F317" s="5"/>
    </row>
    <row r="318" spans="1:6" x14ac:dyDescent="0.3">
      <c r="A318" s="6"/>
      <c r="B318" s="6"/>
      <c r="C318" s="6"/>
      <c r="D318" s="6"/>
      <c r="E318" s="6"/>
      <c r="F318" s="5"/>
    </row>
    <row r="319" spans="1:6" x14ac:dyDescent="0.3">
      <c r="A319" s="6"/>
      <c r="B319" s="6"/>
      <c r="C319" s="6"/>
      <c r="D319" s="6"/>
      <c r="E319" s="6"/>
      <c r="F319" s="5"/>
    </row>
    <row r="320" spans="1:6" x14ac:dyDescent="0.3">
      <c r="A320" s="6"/>
      <c r="B320" s="6"/>
      <c r="C320" s="6"/>
      <c r="D320" s="6"/>
      <c r="E320" s="6"/>
      <c r="F320" s="5"/>
    </row>
    <row r="321" spans="1:6" x14ac:dyDescent="0.3">
      <c r="A321" s="6"/>
      <c r="B321" s="6"/>
      <c r="C321" s="6"/>
      <c r="D321" s="6"/>
      <c r="E321" s="6"/>
      <c r="F321" s="5"/>
    </row>
    <row r="322" spans="1:6" x14ac:dyDescent="0.3">
      <c r="A322" s="6"/>
      <c r="B322" s="6"/>
      <c r="C322" s="6"/>
      <c r="D322" s="6"/>
      <c r="E322" s="6"/>
      <c r="F322" s="5"/>
    </row>
    <row r="323" spans="1:6" x14ac:dyDescent="0.3">
      <c r="A323" s="6"/>
      <c r="B323" s="6"/>
      <c r="C323" s="6"/>
      <c r="D323" s="6"/>
      <c r="E323" s="6"/>
      <c r="F323" s="5"/>
    </row>
    <row r="324" spans="1:6" x14ac:dyDescent="0.3">
      <c r="A324" s="6"/>
      <c r="B324" s="6"/>
      <c r="C324" s="6"/>
      <c r="D324" s="6"/>
      <c r="E324" s="6"/>
      <c r="F324" s="5"/>
    </row>
    <row r="325" spans="1:6" x14ac:dyDescent="0.3">
      <c r="A325" s="6"/>
      <c r="B325" s="6"/>
      <c r="C325" s="6"/>
      <c r="D325" s="6"/>
      <c r="E325" s="6"/>
      <c r="F325" s="5"/>
    </row>
    <row r="326" spans="1:6" x14ac:dyDescent="0.3">
      <c r="A326" s="6"/>
      <c r="B326" s="6"/>
      <c r="C326" s="6"/>
      <c r="D326" s="6"/>
      <c r="E326" s="6"/>
      <c r="F326" s="5"/>
    </row>
    <row r="327" spans="1:6" x14ac:dyDescent="0.3">
      <c r="A327" s="6"/>
      <c r="B327" s="6"/>
      <c r="C327" s="6"/>
      <c r="D327" s="6"/>
      <c r="E327" s="6"/>
      <c r="F327" s="5"/>
    </row>
    <row r="328" spans="1:6" x14ac:dyDescent="0.3">
      <c r="A328" s="6"/>
      <c r="B328" s="6"/>
      <c r="C328" s="6"/>
      <c r="D328" s="6"/>
      <c r="E328" s="6"/>
      <c r="F328" s="5"/>
    </row>
    <row r="329" spans="1:6" x14ac:dyDescent="0.3">
      <c r="A329" s="6"/>
      <c r="B329" s="6"/>
      <c r="C329" s="6"/>
      <c r="D329" s="6"/>
      <c r="E329" s="6"/>
      <c r="F329" s="5"/>
    </row>
    <row r="330" spans="1:6" x14ac:dyDescent="0.3">
      <c r="A330" s="6"/>
      <c r="B330" s="6"/>
      <c r="C330" s="6"/>
      <c r="D330" s="6"/>
      <c r="E330" s="6"/>
      <c r="F330" s="5"/>
    </row>
    <row r="331" spans="1:6" x14ac:dyDescent="0.3">
      <c r="A331" s="6"/>
      <c r="B331" s="6"/>
      <c r="C331" s="6"/>
      <c r="D331" s="6"/>
      <c r="E331" s="6"/>
      <c r="F331" s="5"/>
    </row>
    <row r="332" spans="1:6" x14ac:dyDescent="0.3">
      <c r="A332" s="6"/>
      <c r="B332" s="6"/>
      <c r="C332" s="6"/>
      <c r="D332" s="6"/>
      <c r="E332" s="6"/>
      <c r="F332" s="5"/>
    </row>
    <row r="333" spans="1:6" x14ac:dyDescent="0.3">
      <c r="A333" s="6"/>
      <c r="B333" s="6"/>
      <c r="C333" s="6"/>
      <c r="D333" s="6"/>
      <c r="E333" s="6"/>
      <c r="F333" s="5"/>
    </row>
    <row r="334" spans="1:6" x14ac:dyDescent="0.3">
      <c r="A334" s="6"/>
      <c r="B334" s="6"/>
      <c r="C334" s="6"/>
      <c r="D334" s="6"/>
      <c r="E334" s="6"/>
      <c r="F334" s="5"/>
    </row>
    <row r="335" spans="1:6" x14ac:dyDescent="0.3">
      <c r="A335" s="6"/>
      <c r="B335" s="6"/>
      <c r="C335" s="6"/>
      <c r="D335" s="6"/>
      <c r="E335" s="6"/>
      <c r="F335" s="5"/>
    </row>
    <row r="336" spans="1:6" x14ac:dyDescent="0.3">
      <c r="A336" s="6"/>
      <c r="B336" s="6"/>
      <c r="C336" s="6"/>
      <c r="D336" s="6"/>
      <c r="E336" s="6"/>
      <c r="F336" s="5"/>
    </row>
    <row r="337" spans="1:6" x14ac:dyDescent="0.3">
      <c r="A337" s="6"/>
      <c r="B337" s="6"/>
      <c r="C337" s="6"/>
      <c r="D337" s="6"/>
      <c r="E337" s="6"/>
      <c r="F337" s="5"/>
    </row>
    <row r="338" spans="1:6" x14ac:dyDescent="0.3">
      <c r="A338" s="6"/>
      <c r="B338" s="6"/>
      <c r="C338" s="6"/>
      <c r="D338" s="6"/>
      <c r="E338" s="6"/>
      <c r="F338" s="5"/>
    </row>
    <row r="339" spans="1:6" x14ac:dyDescent="0.3">
      <c r="A339" s="6"/>
      <c r="B339" s="6"/>
      <c r="C339" s="6"/>
      <c r="D339" s="6"/>
      <c r="E339" s="6"/>
      <c r="F339" s="5"/>
    </row>
    <row r="340" spans="1:6" x14ac:dyDescent="0.3">
      <c r="A340" s="6"/>
      <c r="B340" s="6"/>
      <c r="C340" s="6"/>
      <c r="D340" s="6"/>
      <c r="E340" s="6"/>
      <c r="F340" s="5"/>
    </row>
    <row r="341" spans="1:6" x14ac:dyDescent="0.3">
      <c r="A341" s="6"/>
      <c r="B341" s="6"/>
      <c r="C341" s="6"/>
      <c r="D341" s="6"/>
      <c r="E341" s="6"/>
      <c r="F341" s="5"/>
    </row>
    <row r="342" spans="1:6" x14ac:dyDescent="0.3">
      <c r="A342" s="6"/>
      <c r="B342" s="6"/>
      <c r="C342" s="6"/>
      <c r="D342" s="6"/>
      <c r="E342" s="6"/>
      <c r="F342" s="5"/>
    </row>
    <row r="343" spans="1:6" x14ac:dyDescent="0.3">
      <c r="A343" s="6"/>
      <c r="B343" s="6"/>
      <c r="C343" s="6"/>
      <c r="D343" s="6"/>
      <c r="E343" s="6"/>
      <c r="F343" s="5"/>
    </row>
    <row r="344" spans="1:6" x14ac:dyDescent="0.3">
      <c r="A344" s="6"/>
      <c r="B344" s="6"/>
      <c r="C344" s="6"/>
      <c r="D344" s="6"/>
      <c r="E344" s="6"/>
      <c r="F344" s="5"/>
    </row>
    <row r="345" spans="1:6" x14ac:dyDescent="0.3">
      <c r="A345" s="6"/>
      <c r="B345" s="6"/>
      <c r="C345" s="6"/>
      <c r="D345" s="6"/>
      <c r="E345" s="6"/>
      <c r="F345" s="5"/>
    </row>
    <row r="346" spans="1:6" x14ac:dyDescent="0.3">
      <c r="A346" s="6"/>
      <c r="B346" s="6"/>
      <c r="C346" s="6"/>
      <c r="D346" s="6"/>
      <c r="E346" s="6"/>
      <c r="F346" s="5"/>
    </row>
    <row r="347" spans="1:6" x14ac:dyDescent="0.3">
      <c r="A347" s="6"/>
      <c r="B347" s="6"/>
      <c r="C347" s="6"/>
      <c r="D347" s="6"/>
      <c r="E347" s="6"/>
      <c r="F347" s="5"/>
    </row>
    <row r="348" spans="1:6" x14ac:dyDescent="0.3">
      <c r="A348" s="6"/>
      <c r="B348" s="6"/>
      <c r="C348" s="6"/>
      <c r="D348" s="6"/>
      <c r="E348" s="6"/>
      <c r="F348" s="5"/>
    </row>
    <row r="349" spans="1:6" x14ac:dyDescent="0.3">
      <c r="A349" s="6"/>
      <c r="B349" s="6"/>
      <c r="C349" s="6"/>
      <c r="D349" s="6"/>
      <c r="E349" s="6"/>
      <c r="F349" s="5"/>
    </row>
    <row r="350" spans="1:6" x14ac:dyDescent="0.3">
      <c r="A350" s="6"/>
      <c r="B350" s="6"/>
      <c r="C350" s="6"/>
      <c r="D350" s="6"/>
      <c r="E350" s="6"/>
      <c r="F350" s="5"/>
    </row>
    <row r="351" spans="1:6" x14ac:dyDescent="0.3">
      <c r="A351" s="6"/>
      <c r="B351" s="6"/>
      <c r="C351" s="6"/>
      <c r="D351" s="6"/>
      <c r="E351" s="6"/>
      <c r="F351" s="5"/>
    </row>
    <row r="352" spans="1:6" x14ac:dyDescent="0.3">
      <c r="A352" s="6"/>
      <c r="B352" s="6"/>
      <c r="C352" s="6"/>
      <c r="D352" s="6"/>
      <c r="E352" s="6"/>
      <c r="F352" s="5"/>
    </row>
    <row r="353" spans="1:6" x14ac:dyDescent="0.3">
      <c r="A353" s="6"/>
      <c r="B353" s="6"/>
      <c r="C353" s="6"/>
      <c r="D353" s="6"/>
      <c r="E353" s="6"/>
      <c r="F353" s="5"/>
    </row>
    <row r="354" spans="1:6" x14ac:dyDescent="0.3">
      <c r="A354" s="6"/>
      <c r="B354" s="6"/>
      <c r="C354" s="6"/>
      <c r="D354" s="6"/>
      <c r="E354" s="6"/>
      <c r="F354" s="5"/>
    </row>
    <row r="355" spans="1:6" x14ac:dyDescent="0.3">
      <c r="A355" s="6"/>
      <c r="B355" s="6"/>
      <c r="C355" s="6"/>
      <c r="D355" s="6"/>
      <c r="E355" s="6"/>
      <c r="F355" s="5"/>
    </row>
    <row r="356" spans="1:6" x14ac:dyDescent="0.3">
      <c r="A356" s="6"/>
      <c r="B356" s="6"/>
      <c r="C356" s="6"/>
      <c r="D356" s="6"/>
      <c r="E356" s="6"/>
      <c r="F356" s="5"/>
    </row>
    <row r="357" spans="1:6" x14ac:dyDescent="0.3">
      <c r="A357" s="6"/>
      <c r="B357" s="6"/>
      <c r="C357" s="6"/>
      <c r="D357" s="6"/>
      <c r="E357" s="6"/>
      <c r="F357" s="5"/>
    </row>
    <row r="358" spans="1:6" x14ac:dyDescent="0.3">
      <c r="A358" s="6"/>
      <c r="B358" s="6"/>
      <c r="C358" s="6"/>
      <c r="D358" s="6"/>
      <c r="E358" s="6"/>
      <c r="F358" s="5"/>
    </row>
    <row r="359" spans="1:6" x14ac:dyDescent="0.3">
      <c r="A359" s="6"/>
      <c r="B359" s="6"/>
      <c r="C359" s="6"/>
      <c r="D359" s="6"/>
      <c r="E359" s="6"/>
      <c r="F359" s="5"/>
    </row>
    <row r="360" spans="1:6" x14ac:dyDescent="0.3">
      <c r="A360" s="6"/>
      <c r="B360" s="6"/>
      <c r="C360" s="6"/>
      <c r="D360" s="6"/>
      <c r="E360" s="6"/>
      <c r="F360" s="5"/>
    </row>
    <row r="361" spans="1:6" x14ac:dyDescent="0.3">
      <c r="A361" s="6"/>
      <c r="B361" s="6"/>
      <c r="C361" s="6"/>
      <c r="D361" s="6"/>
      <c r="E361" s="6"/>
      <c r="F361" s="5"/>
    </row>
    <row r="362" spans="1:6" x14ac:dyDescent="0.3">
      <c r="A362" s="6"/>
      <c r="B362" s="6"/>
      <c r="C362" s="6"/>
      <c r="D362" s="6"/>
      <c r="E362" s="6"/>
      <c r="F362" s="5"/>
    </row>
    <row r="363" spans="1:6" x14ac:dyDescent="0.3">
      <c r="A363" s="6"/>
      <c r="B363" s="6"/>
      <c r="C363" s="6"/>
      <c r="D363" s="6"/>
      <c r="E363" s="6"/>
      <c r="F363" s="5"/>
    </row>
    <row r="364" spans="1:6" x14ac:dyDescent="0.3">
      <c r="A364" s="6"/>
      <c r="B364" s="6"/>
      <c r="C364" s="6"/>
      <c r="D364" s="6"/>
      <c r="E364" s="6"/>
      <c r="F364" s="5"/>
    </row>
    <row r="365" spans="1:6" x14ac:dyDescent="0.3">
      <c r="A365" s="6"/>
      <c r="B365" s="6"/>
      <c r="C365" s="6"/>
      <c r="D365" s="6"/>
      <c r="E365" s="6"/>
      <c r="F365" s="5"/>
    </row>
    <row r="366" spans="1:6" x14ac:dyDescent="0.3">
      <c r="A366" s="6"/>
      <c r="B366" s="6"/>
      <c r="C366" s="6"/>
      <c r="D366" s="6"/>
      <c r="E366" s="6"/>
      <c r="F366" s="5"/>
    </row>
    <row r="367" spans="1:6" x14ac:dyDescent="0.3">
      <c r="A367" s="6"/>
      <c r="B367" s="6"/>
      <c r="C367" s="6"/>
      <c r="D367" s="6"/>
      <c r="E367" s="6"/>
      <c r="F367" s="5"/>
    </row>
    <row r="368" spans="1:6" x14ac:dyDescent="0.3">
      <c r="A368" s="6"/>
      <c r="B368" s="6"/>
      <c r="C368" s="6"/>
      <c r="D368" s="6"/>
      <c r="E368" s="6"/>
      <c r="F368" s="5"/>
    </row>
    <row r="369" spans="1:6" x14ac:dyDescent="0.3">
      <c r="A369" s="6"/>
      <c r="B369" s="6"/>
      <c r="C369" s="6"/>
      <c r="D369" s="6"/>
      <c r="E369" s="6"/>
      <c r="F369" s="5"/>
    </row>
    <row r="370" spans="1:6" x14ac:dyDescent="0.3">
      <c r="A370" s="6"/>
      <c r="B370" s="6"/>
      <c r="C370" s="6"/>
      <c r="D370" s="6"/>
      <c r="E370" s="6"/>
      <c r="F370" s="5"/>
    </row>
    <row r="371" spans="1:6" x14ac:dyDescent="0.3">
      <c r="A371" s="6"/>
      <c r="B371" s="6"/>
      <c r="C371" s="6"/>
      <c r="D371" s="6"/>
      <c r="E371" s="6"/>
      <c r="F371" s="5"/>
    </row>
    <row r="372" spans="1:6" x14ac:dyDescent="0.3">
      <c r="A372" s="6"/>
      <c r="B372" s="6"/>
      <c r="C372" s="6"/>
      <c r="D372" s="6"/>
      <c r="E372" s="6"/>
      <c r="F372" s="5"/>
    </row>
    <row r="373" spans="1:6" x14ac:dyDescent="0.3">
      <c r="A373" s="6"/>
      <c r="B373" s="6"/>
      <c r="C373" s="6"/>
      <c r="D373" s="6"/>
      <c r="E373" s="6"/>
      <c r="F373" s="5"/>
    </row>
    <row r="374" spans="1:6" x14ac:dyDescent="0.3">
      <c r="A374" s="6"/>
      <c r="B374" s="6"/>
      <c r="C374" s="6"/>
      <c r="D374" s="6"/>
      <c r="E374" s="6"/>
      <c r="F374" s="5"/>
    </row>
    <row r="375" spans="1:6" x14ac:dyDescent="0.3">
      <c r="A375" s="6"/>
      <c r="B375" s="6"/>
      <c r="C375" s="6"/>
      <c r="D375" s="6"/>
      <c r="E375" s="6"/>
      <c r="F375" s="5"/>
    </row>
    <row r="376" spans="1:6" x14ac:dyDescent="0.3">
      <c r="A376" s="6"/>
      <c r="B376" s="6"/>
      <c r="C376" s="6"/>
      <c r="D376" s="6"/>
      <c r="E376" s="6"/>
      <c r="F376" s="5"/>
    </row>
    <row r="377" spans="1:6" x14ac:dyDescent="0.3">
      <c r="A377" s="6"/>
      <c r="B377" s="6"/>
      <c r="C377" s="6"/>
      <c r="D377" s="6"/>
      <c r="E377" s="6"/>
      <c r="F377" s="5"/>
    </row>
    <row r="378" spans="1:6" x14ac:dyDescent="0.3">
      <c r="A378" s="6"/>
      <c r="B378" s="6"/>
      <c r="C378" s="6"/>
      <c r="D378" s="6"/>
      <c r="E378" s="6"/>
      <c r="F378" s="5"/>
    </row>
    <row r="379" spans="1:6" x14ac:dyDescent="0.3">
      <c r="A379" s="6"/>
      <c r="B379" s="6"/>
      <c r="C379" s="6"/>
      <c r="D379" s="6"/>
      <c r="E379" s="6"/>
      <c r="F379" s="5"/>
    </row>
    <row r="380" spans="1:6" x14ac:dyDescent="0.3">
      <c r="A380" s="6"/>
      <c r="B380" s="6"/>
      <c r="C380" s="6"/>
      <c r="D380" s="6"/>
      <c r="E380" s="6"/>
      <c r="F380" s="5"/>
    </row>
    <row r="381" spans="1:6" x14ac:dyDescent="0.3">
      <c r="A381" s="6"/>
      <c r="B381" s="6"/>
      <c r="C381" s="6"/>
      <c r="D381" s="6"/>
      <c r="E381" s="6"/>
      <c r="F381" s="5"/>
    </row>
    <row r="382" spans="1:6" x14ac:dyDescent="0.3">
      <c r="A382" s="6"/>
      <c r="B382" s="6"/>
      <c r="C382" s="6"/>
      <c r="D382" s="6"/>
      <c r="E382" s="6"/>
      <c r="F382" s="5"/>
    </row>
    <row r="383" spans="1:6" x14ac:dyDescent="0.3">
      <c r="A383" s="6"/>
      <c r="B383" s="6"/>
      <c r="C383" s="6"/>
      <c r="D383" s="6"/>
      <c r="E383" s="6"/>
      <c r="F383" s="5"/>
    </row>
    <row r="384" spans="1:6" x14ac:dyDescent="0.3">
      <c r="A384" s="6"/>
      <c r="B384" s="6"/>
      <c r="C384" s="6"/>
      <c r="D384" s="6"/>
      <c r="E384" s="6"/>
      <c r="F384" s="5"/>
    </row>
    <row r="385" spans="1:6" x14ac:dyDescent="0.3">
      <c r="A385" s="6"/>
      <c r="B385" s="6"/>
      <c r="C385" s="6"/>
      <c r="D385" s="6"/>
      <c r="E385" s="6"/>
      <c r="F385" s="5"/>
    </row>
    <row r="386" spans="1:6" x14ac:dyDescent="0.3">
      <c r="A386" s="6"/>
      <c r="B386" s="6"/>
      <c r="C386" s="6"/>
      <c r="D386" s="6"/>
      <c r="E386" s="6"/>
      <c r="F386" s="5"/>
    </row>
    <row r="387" spans="1:6" x14ac:dyDescent="0.3">
      <c r="A387" s="6"/>
      <c r="B387" s="6"/>
      <c r="C387" s="6"/>
      <c r="D387" s="6"/>
      <c r="E387" s="6"/>
      <c r="F387" s="5"/>
    </row>
    <row r="388" spans="1:6" x14ac:dyDescent="0.3">
      <c r="A388" s="6"/>
      <c r="B388" s="6"/>
      <c r="C388" s="6"/>
      <c r="D388" s="6"/>
      <c r="E388" s="6"/>
      <c r="F388" s="5"/>
    </row>
    <row r="389" spans="1:6" x14ac:dyDescent="0.3">
      <c r="A389" s="6"/>
      <c r="B389" s="6"/>
      <c r="C389" s="6"/>
      <c r="D389" s="6"/>
      <c r="E389" s="6"/>
      <c r="F389" s="5"/>
    </row>
    <row r="390" spans="1:6" x14ac:dyDescent="0.3">
      <c r="A390" s="6"/>
      <c r="B390" s="6"/>
      <c r="C390" s="6"/>
      <c r="D390" s="6"/>
      <c r="E390" s="6"/>
      <c r="F390" s="5"/>
    </row>
    <row r="391" spans="1:6" x14ac:dyDescent="0.3">
      <c r="A391" s="6"/>
      <c r="B391" s="6"/>
      <c r="C391" s="6"/>
      <c r="D391" s="6"/>
      <c r="E391" s="6"/>
      <c r="F391" s="5"/>
    </row>
    <row r="392" spans="1:6" x14ac:dyDescent="0.3">
      <c r="A392" s="6"/>
      <c r="B392" s="6"/>
      <c r="C392" s="6"/>
      <c r="D392" s="6"/>
      <c r="E392" s="6"/>
      <c r="F392" s="5"/>
    </row>
    <row r="393" spans="1:6" x14ac:dyDescent="0.3">
      <c r="A393" s="6"/>
      <c r="B393" s="6"/>
      <c r="C393" s="6"/>
      <c r="D393" s="6"/>
      <c r="E393" s="6"/>
      <c r="F393" s="5"/>
    </row>
    <row r="394" spans="1:6" x14ac:dyDescent="0.3">
      <c r="A394" s="6"/>
      <c r="B394" s="6"/>
      <c r="C394" s="6"/>
      <c r="D394" s="6"/>
      <c r="E394" s="6"/>
      <c r="F394" s="5"/>
    </row>
    <row r="395" spans="1:6" x14ac:dyDescent="0.3">
      <c r="A395" s="6"/>
      <c r="B395" s="6"/>
      <c r="C395" s="6"/>
      <c r="D395" s="6"/>
      <c r="E395" s="6"/>
      <c r="F395" s="5"/>
    </row>
    <row r="396" spans="1:6" x14ac:dyDescent="0.3">
      <c r="A396" s="6"/>
      <c r="B396" s="6"/>
      <c r="C396" s="6"/>
      <c r="D396" s="6"/>
      <c r="E396" s="6"/>
      <c r="F396" s="5"/>
    </row>
    <row r="397" spans="1:6" x14ac:dyDescent="0.3">
      <c r="A397" s="6"/>
      <c r="B397" s="6"/>
      <c r="C397" s="6"/>
      <c r="D397" s="6"/>
      <c r="E397" s="6"/>
      <c r="F397" s="5"/>
    </row>
    <row r="398" spans="1:6" x14ac:dyDescent="0.3">
      <c r="A398" s="6"/>
      <c r="B398" s="6"/>
      <c r="C398" s="6"/>
      <c r="D398" s="6"/>
      <c r="E398" s="6"/>
      <c r="F398" s="5"/>
    </row>
    <row r="399" spans="1:6" x14ac:dyDescent="0.3">
      <c r="A399" s="6"/>
      <c r="B399" s="6"/>
      <c r="C399" s="6"/>
      <c r="D399" s="6"/>
      <c r="E399" s="6"/>
      <c r="F399" s="5"/>
    </row>
    <row r="400" spans="1:6" x14ac:dyDescent="0.3">
      <c r="A400" s="6"/>
      <c r="B400" s="6"/>
      <c r="C400" s="6"/>
      <c r="D400" s="6"/>
      <c r="E400" s="6"/>
      <c r="F400" s="5"/>
    </row>
    <row r="401" spans="1:6" x14ac:dyDescent="0.3">
      <c r="A401" s="6"/>
      <c r="B401" s="6"/>
      <c r="C401" s="6"/>
      <c r="D401" s="6"/>
      <c r="E401" s="6"/>
      <c r="F401" s="5"/>
    </row>
    <row r="402" spans="1:6" x14ac:dyDescent="0.3">
      <c r="A402" s="6"/>
      <c r="B402" s="6"/>
      <c r="C402" s="6"/>
      <c r="D402" s="6"/>
      <c r="E402" s="6"/>
      <c r="F402" s="5"/>
    </row>
    <row r="403" spans="1:6" x14ac:dyDescent="0.3">
      <c r="A403" s="6"/>
      <c r="B403" s="6"/>
      <c r="C403" s="6"/>
      <c r="D403" s="6"/>
      <c r="E403" s="6"/>
      <c r="F403" s="5"/>
    </row>
    <row r="404" spans="1:6" x14ac:dyDescent="0.3">
      <c r="A404" s="6"/>
      <c r="B404" s="6"/>
      <c r="C404" s="6"/>
      <c r="D404" s="6"/>
      <c r="E404" s="6"/>
      <c r="F404" s="5"/>
    </row>
    <row r="405" spans="1:6" x14ac:dyDescent="0.3">
      <c r="A405" s="6"/>
      <c r="B405" s="6"/>
      <c r="C405" s="6"/>
      <c r="D405" s="6"/>
      <c r="E405" s="6"/>
      <c r="F405" s="5"/>
    </row>
    <row r="406" spans="1:6" x14ac:dyDescent="0.3">
      <c r="A406" s="6"/>
      <c r="B406" s="6"/>
      <c r="C406" s="6"/>
      <c r="D406" s="6"/>
      <c r="E406" s="6"/>
      <c r="F406" s="5"/>
    </row>
    <row r="407" spans="1:6" x14ac:dyDescent="0.3">
      <c r="A407" s="6"/>
      <c r="B407" s="6"/>
      <c r="C407" s="6"/>
      <c r="D407" s="6"/>
      <c r="E407" s="6"/>
      <c r="F407" s="5"/>
    </row>
    <row r="408" spans="1:6" x14ac:dyDescent="0.3">
      <c r="A408" s="6"/>
      <c r="B408" s="6"/>
      <c r="C408" s="6"/>
      <c r="D408" s="6"/>
      <c r="E408" s="6"/>
      <c r="F408" s="5"/>
    </row>
    <row r="409" spans="1:6" x14ac:dyDescent="0.3">
      <c r="A409" s="6"/>
      <c r="B409" s="6"/>
      <c r="C409" s="6"/>
      <c r="D409" s="6"/>
      <c r="E409" s="6"/>
      <c r="F409" s="5"/>
    </row>
    <row r="410" spans="1:6" x14ac:dyDescent="0.3">
      <c r="A410" s="6"/>
      <c r="B410" s="6"/>
      <c r="C410" s="6"/>
      <c r="D410" s="6"/>
      <c r="E410" s="6"/>
      <c r="F410" s="5"/>
    </row>
    <row r="411" spans="1:6" x14ac:dyDescent="0.3">
      <c r="A411" s="6"/>
      <c r="B411" s="6"/>
      <c r="C411" s="6"/>
      <c r="D411" s="6"/>
      <c r="E411" s="6"/>
      <c r="F411" s="5"/>
    </row>
    <row r="412" spans="1:6" x14ac:dyDescent="0.3">
      <c r="A412" s="6"/>
      <c r="B412" s="6"/>
      <c r="C412" s="6"/>
      <c r="D412" s="6"/>
      <c r="E412" s="6"/>
      <c r="F412" s="5"/>
    </row>
    <row r="413" spans="1:6" x14ac:dyDescent="0.3">
      <c r="A413" s="6"/>
      <c r="B413" s="6"/>
      <c r="C413" s="6"/>
      <c r="D413" s="6"/>
      <c r="E413" s="6"/>
      <c r="F413" s="5"/>
    </row>
    <row r="414" spans="1:6" x14ac:dyDescent="0.3">
      <c r="A414" s="6"/>
      <c r="B414" s="6"/>
      <c r="C414" s="6"/>
      <c r="D414" s="6"/>
      <c r="E414" s="6"/>
      <c r="F414" s="5"/>
    </row>
    <row r="415" spans="1:6" x14ac:dyDescent="0.3">
      <c r="A415" s="6"/>
      <c r="B415" s="6"/>
      <c r="C415" s="6"/>
      <c r="D415" s="6"/>
      <c r="E415" s="6"/>
      <c r="F415" s="5"/>
    </row>
    <row r="416" spans="1:6" x14ac:dyDescent="0.3">
      <c r="A416" s="6"/>
      <c r="B416" s="6"/>
      <c r="C416" s="6"/>
      <c r="D416" s="6"/>
      <c r="E416" s="6"/>
      <c r="F416" s="5"/>
    </row>
    <row r="417" spans="1:6" x14ac:dyDescent="0.3">
      <c r="A417" s="6"/>
      <c r="B417" s="6"/>
      <c r="C417" s="6"/>
      <c r="D417" s="6"/>
      <c r="E417" s="6"/>
      <c r="F417" s="5"/>
    </row>
    <row r="418" spans="1:6" x14ac:dyDescent="0.3">
      <c r="A418" s="6"/>
      <c r="B418" s="6"/>
      <c r="C418" s="6"/>
      <c r="D418" s="6"/>
      <c r="E418" s="6"/>
      <c r="F418" s="5"/>
    </row>
    <row r="419" spans="1:6" x14ac:dyDescent="0.3">
      <c r="A419" s="6"/>
      <c r="B419" s="6"/>
      <c r="C419" s="6"/>
      <c r="D419" s="6"/>
      <c r="E419" s="6"/>
      <c r="F419" s="5"/>
    </row>
    <row r="420" spans="1:6" x14ac:dyDescent="0.3">
      <c r="A420" s="6"/>
      <c r="B420" s="6"/>
      <c r="C420" s="6"/>
      <c r="D420" s="6"/>
      <c r="E420" s="6"/>
      <c r="F420" s="5"/>
    </row>
    <row r="421" spans="1:6" x14ac:dyDescent="0.3">
      <c r="A421" s="6"/>
      <c r="B421" s="6"/>
      <c r="C421" s="6"/>
      <c r="D421" s="6"/>
      <c r="E421" s="6"/>
      <c r="F421" s="5"/>
    </row>
    <row r="422" spans="1:6" x14ac:dyDescent="0.3">
      <c r="A422" s="6"/>
      <c r="B422" s="6"/>
      <c r="C422" s="6"/>
      <c r="D422" s="6"/>
      <c r="E422" s="6"/>
      <c r="F422" s="5"/>
    </row>
    <row r="423" spans="1:6" x14ac:dyDescent="0.3">
      <c r="A423" s="6"/>
      <c r="B423" s="6"/>
      <c r="C423" s="6"/>
      <c r="D423" s="6"/>
      <c r="E423" s="6"/>
      <c r="F423" s="5"/>
    </row>
    <row r="424" spans="1:6" x14ac:dyDescent="0.3">
      <c r="A424" s="6"/>
      <c r="B424" s="6"/>
      <c r="C424" s="6"/>
      <c r="D424" s="6"/>
      <c r="E424" s="6"/>
      <c r="F424" s="5"/>
    </row>
    <row r="425" spans="1:6" x14ac:dyDescent="0.3">
      <c r="A425" s="6"/>
      <c r="B425" s="6"/>
      <c r="C425" s="6"/>
      <c r="D425" s="6"/>
      <c r="E425" s="6"/>
      <c r="F425" s="5"/>
    </row>
    <row r="426" spans="1:6" x14ac:dyDescent="0.3">
      <c r="A426" s="6"/>
      <c r="B426" s="6"/>
      <c r="C426" s="6"/>
      <c r="D426" s="6"/>
      <c r="E426" s="6"/>
      <c r="F426" s="5"/>
    </row>
    <row r="427" spans="1:6" x14ac:dyDescent="0.3">
      <c r="A427" s="6"/>
      <c r="B427" s="6"/>
      <c r="C427" s="6"/>
      <c r="D427" s="6"/>
      <c r="E427" s="6"/>
      <c r="F427" s="5"/>
    </row>
    <row r="428" spans="1:6" x14ac:dyDescent="0.3">
      <c r="A428" s="6"/>
      <c r="B428" s="6"/>
      <c r="C428" s="6"/>
      <c r="D428" s="6"/>
      <c r="E428" s="6"/>
      <c r="F428" s="5"/>
    </row>
    <row r="429" spans="1:6" x14ac:dyDescent="0.3">
      <c r="A429" s="6"/>
      <c r="B429" s="6"/>
      <c r="C429" s="6"/>
      <c r="D429" s="6"/>
      <c r="E429" s="6"/>
      <c r="F429" s="5"/>
    </row>
    <row r="430" spans="1:6" x14ac:dyDescent="0.3">
      <c r="A430" s="6"/>
      <c r="B430" s="6"/>
      <c r="C430" s="6"/>
      <c r="D430" s="6"/>
      <c r="E430" s="6"/>
      <c r="F430" s="5"/>
    </row>
    <row r="431" spans="1:6" x14ac:dyDescent="0.3">
      <c r="A431" s="6"/>
      <c r="B431" s="6"/>
      <c r="C431" s="6"/>
      <c r="D431" s="6"/>
      <c r="E431" s="6"/>
      <c r="F431" s="5"/>
    </row>
    <row r="432" spans="1:6" x14ac:dyDescent="0.3">
      <c r="A432" s="6"/>
      <c r="B432" s="6"/>
      <c r="C432" s="6"/>
      <c r="D432" s="6"/>
      <c r="E432" s="6"/>
      <c r="F432" s="5"/>
    </row>
    <row r="433" spans="1:6" x14ac:dyDescent="0.3">
      <c r="A433" s="6"/>
      <c r="B433" s="6"/>
      <c r="C433" s="6"/>
      <c r="D433" s="6"/>
      <c r="E433" s="6"/>
      <c r="F433" s="5"/>
    </row>
    <row r="434" spans="1:6" x14ac:dyDescent="0.3">
      <c r="A434" s="6"/>
      <c r="B434" s="6"/>
      <c r="C434" s="6"/>
      <c r="D434" s="6"/>
      <c r="E434" s="6"/>
      <c r="F434" s="5"/>
    </row>
    <row r="435" spans="1:6" x14ac:dyDescent="0.3">
      <c r="A435" s="6"/>
      <c r="B435" s="6"/>
      <c r="C435" s="6"/>
      <c r="D435" s="6"/>
      <c r="E435" s="6"/>
      <c r="F435" s="5"/>
    </row>
    <row r="436" spans="1:6" x14ac:dyDescent="0.3">
      <c r="A436" s="6"/>
      <c r="B436" s="6"/>
      <c r="C436" s="6"/>
      <c r="D436" s="6"/>
      <c r="E436" s="6"/>
      <c r="F436" s="5"/>
    </row>
    <row r="437" spans="1:6" x14ac:dyDescent="0.3">
      <c r="A437" s="6"/>
      <c r="B437" s="6"/>
      <c r="C437" s="6"/>
      <c r="D437" s="6"/>
      <c r="E437" s="6"/>
      <c r="F437" s="5"/>
    </row>
    <row r="438" spans="1:6" x14ac:dyDescent="0.3">
      <c r="A438" s="6"/>
      <c r="B438" s="6"/>
      <c r="C438" s="6"/>
      <c r="D438" s="6"/>
      <c r="E438" s="6"/>
      <c r="F438" s="5"/>
    </row>
    <row r="439" spans="1:6" x14ac:dyDescent="0.3">
      <c r="A439" s="6"/>
      <c r="B439" s="6"/>
      <c r="C439" s="6"/>
      <c r="D439" s="6"/>
      <c r="E439" s="6"/>
      <c r="F439" s="5"/>
    </row>
    <row r="440" spans="1:6" x14ac:dyDescent="0.3">
      <c r="A440" s="6"/>
      <c r="B440" s="6"/>
      <c r="C440" s="6"/>
      <c r="D440" s="6"/>
      <c r="E440" s="6"/>
      <c r="F440" s="5"/>
    </row>
    <row r="441" spans="1:6" x14ac:dyDescent="0.3">
      <c r="A441" s="6"/>
      <c r="B441" s="6"/>
      <c r="C441" s="6"/>
      <c r="D441" s="6"/>
      <c r="E441" s="6"/>
      <c r="F441" s="5"/>
    </row>
    <row r="442" spans="1:6" x14ac:dyDescent="0.3">
      <c r="A442" s="6"/>
      <c r="B442" s="6"/>
      <c r="C442" s="6"/>
      <c r="D442" s="6"/>
      <c r="E442" s="6"/>
      <c r="F442" s="5"/>
    </row>
    <row r="443" spans="1:6" x14ac:dyDescent="0.3">
      <c r="A443" s="6"/>
      <c r="B443" s="6"/>
      <c r="C443" s="6"/>
      <c r="D443" s="6"/>
      <c r="E443" s="6"/>
      <c r="F443" s="5"/>
    </row>
    <row r="444" spans="1:6" x14ac:dyDescent="0.3">
      <c r="A444" s="6"/>
      <c r="B444" s="6"/>
      <c r="C444" s="6"/>
      <c r="D444" s="6"/>
      <c r="E444" s="6"/>
      <c r="F444" s="5"/>
    </row>
    <row r="445" spans="1:6" x14ac:dyDescent="0.3">
      <c r="A445" s="6"/>
      <c r="B445" s="6"/>
      <c r="C445" s="6"/>
      <c r="D445" s="6"/>
      <c r="E445" s="6"/>
      <c r="F445" s="5"/>
    </row>
    <row r="446" spans="1:6" x14ac:dyDescent="0.3">
      <c r="A446" s="6"/>
      <c r="B446" s="6"/>
      <c r="C446" s="6"/>
      <c r="D446" s="6"/>
      <c r="E446" s="6"/>
      <c r="F446" s="5"/>
    </row>
    <row r="447" spans="1:6" x14ac:dyDescent="0.3">
      <c r="A447" s="6"/>
      <c r="B447" s="6"/>
      <c r="C447" s="6"/>
      <c r="D447" s="6"/>
      <c r="E447" s="6"/>
      <c r="F447" s="5"/>
    </row>
    <row r="448" spans="1:6" x14ac:dyDescent="0.3">
      <c r="A448" s="6"/>
      <c r="B448" s="6"/>
      <c r="C448" s="6"/>
      <c r="D448" s="6"/>
      <c r="E448" s="6"/>
      <c r="F448" s="5"/>
    </row>
    <row r="449" spans="1:6" x14ac:dyDescent="0.3">
      <c r="A449" s="6"/>
      <c r="B449" s="6"/>
      <c r="C449" s="6"/>
      <c r="D449" s="6"/>
      <c r="E449" s="6"/>
      <c r="F449" s="5"/>
    </row>
    <row r="450" spans="1:6" x14ac:dyDescent="0.3">
      <c r="A450" s="6"/>
      <c r="B450" s="6"/>
      <c r="C450" s="6"/>
      <c r="D450" s="6"/>
      <c r="E450" s="6"/>
      <c r="F450" s="5"/>
    </row>
    <row r="451" spans="1:6" x14ac:dyDescent="0.3">
      <c r="A451" s="6"/>
      <c r="B451" s="6"/>
      <c r="C451" s="6"/>
      <c r="D451" s="6"/>
      <c r="E451" s="6"/>
      <c r="F451" s="5"/>
    </row>
    <row r="452" spans="1:6" x14ac:dyDescent="0.3">
      <c r="A452" s="6"/>
      <c r="B452" s="6"/>
      <c r="C452" s="6"/>
      <c r="D452" s="6"/>
      <c r="E452" s="6"/>
      <c r="F452" s="5"/>
    </row>
    <row r="453" spans="1:6" x14ac:dyDescent="0.3">
      <c r="A453" s="6"/>
      <c r="B453" s="6"/>
      <c r="C453" s="6"/>
      <c r="D453" s="6"/>
      <c r="E453" s="6"/>
      <c r="F453" s="5"/>
    </row>
    <row r="454" spans="1:6" x14ac:dyDescent="0.3">
      <c r="A454" s="6"/>
      <c r="B454" s="6"/>
      <c r="C454" s="6"/>
      <c r="D454" s="6"/>
      <c r="E454" s="6"/>
      <c r="F454" s="5"/>
    </row>
    <row r="455" spans="1:6" x14ac:dyDescent="0.3">
      <c r="A455" s="6"/>
      <c r="B455" s="6"/>
      <c r="C455" s="6"/>
      <c r="D455" s="6"/>
      <c r="E455" s="6"/>
      <c r="F455" s="5"/>
    </row>
    <row r="456" spans="1:6" x14ac:dyDescent="0.3">
      <c r="A456" s="6"/>
      <c r="B456" s="6"/>
      <c r="C456" s="6"/>
      <c r="D456" s="6"/>
      <c r="E456" s="6"/>
      <c r="F456" s="5"/>
    </row>
    <row r="457" spans="1:6" x14ac:dyDescent="0.3">
      <c r="A457" s="6"/>
      <c r="B457" s="6"/>
      <c r="C457" s="6"/>
      <c r="D457" s="6"/>
      <c r="E457" s="6"/>
      <c r="F457" s="5"/>
    </row>
    <row r="458" spans="1:6" x14ac:dyDescent="0.3">
      <c r="A458" s="6"/>
      <c r="B458" s="6"/>
      <c r="C458" s="6"/>
      <c r="D458" s="6"/>
      <c r="E458" s="6"/>
      <c r="F458" s="5"/>
    </row>
    <row r="459" spans="1:6" x14ac:dyDescent="0.3">
      <c r="A459" s="6"/>
      <c r="B459" s="6"/>
      <c r="C459" s="6"/>
      <c r="D459" s="6"/>
      <c r="E459" s="6"/>
      <c r="F459" s="5"/>
    </row>
    <row r="460" spans="1:6" x14ac:dyDescent="0.3">
      <c r="A460" s="6"/>
      <c r="B460" s="6"/>
      <c r="C460" s="6"/>
      <c r="D460" s="6"/>
      <c r="E460" s="6"/>
      <c r="F460" s="5"/>
    </row>
    <row r="461" spans="1:6" x14ac:dyDescent="0.3">
      <c r="A461" s="6"/>
      <c r="B461" s="6"/>
      <c r="C461" s="6"/>
      <c r="D461" s="6"/>
      <c r="E461" s="6"/>
      <c r="F461" s="5"/>
    </row>
    <row r="462" spans="1:6" x14ac:dyDescent="0.3">
      <c r="A462" s="6"/>
      <c r="B462" s="6"/>
      <c r="C462" s="6"/>
      <c r="D462" s="6"/>
      <c r="E462" s="6"/>
      <c r="F462" s="5"/>
    </row>
    <row r="463" spans="1:6" x14ac:dyDescent="0.3">
      <c r="A463" s="6"/>
      <c r="B463" s="6"/>
      <c r="C463" s="6"/>
      <c r="D463" s="6"/>
      <c r="E463" s="6"/>
      <c r="F463" s="5"/>
    </row>
    <row r="464" spans="1:6" x14ac:dyDescent="0.3">
      <c r="A464" s="6"/>
      <c r="B464" s="6"/>
      <c r="C464" s="6"/>
      <c r="D464" s="6"/>
      <c r="E464" s="6"/>
      <c r="F464" s="5"/>
    </row>
    <row r="465" spans="1:6" x14ac:dyDescent="0.3">
      <c r="A465" s="6"/>
      <c r="B465" s="6"/>
      <c r="C465" s="6"/>
      <c r="D465" s="6"/>
      <c r="E465" s="6"/>
      <c r="F465" s="5"/>
    </row>
    <row r="466" spans="1:6" x14ac:dyDescent="0.3">
      <c r="A466" s="6"/>
      <c r="B466" s="6"/>
      <c r="C466" s="6"/>
      <c r="D466" s="6"/>
      <c r="E466" s="6"/>
      <c r="F466" s="5"/>
    </row>
    <row r="467" spans="1:6" x14ac:dyDescent="0.3">
      <c r="A467" s="6"/>
      <c r="B467" s="6"/>
      <c r="C467" s="6"/>
      <c r="D467" s="6"/>
      <c r="E467" s="6"/>
      <c r="F467" s="5"/>
    </row>
    <row r="468" spans="1:6" x14ac:dyDescent="0.3">
      <c r="A468" s="6"/>
      <c r="B468" s="6"/>
      <c r="C468" s="6"/>
      <c r="D468" s="6"/>
      <c r="E468" s="6"/>
      <c r="F468" s="5"/>
    </row>
    <row r="469" spans="1:6" x14ac:dyDescent="0.3">
      <c r="A469" s="6"/>
      <c r="B469" s="6"/>
      <c r="C469" s="6"/>
      <c r="D469" s="6"/>
      <c r="E469" s="6"/>
      <c r="F469" s="5"/>
    </row>
    <row r="470" spans="1:6" x14ac:dyDescent="0.3">
      <c r="A470" s="6"/>
      <c r="B470" s="6"/>
      <c r="C470" s="6"/>
      <c r="D470" s="6"/>
      <c r="E470" s="6"/>
      <c r="F470" s="5"/>
    </row>
    <row r="471" spans="1:6" x14ac:dyDescent="0.3">
      <c r="A471" s="6"/>
      <c r="B471" s="6"/>
      <c r="C471" s="6"/>
      <c r="D471" s="6"/>
      <c r="E471" s="6"/>
      <c r="F471" s="5"/>
    </row>
    <row r="472" spans="1:6" x14ac:dyDescent="0.3">
      <c r="A472" s="6"/>
      <c r="B472" s="6"/>
      <c r="C472" s="6"/>
      <c r="D472" s="6"/>
      <c r="E472" s="6"/>
      <c r="F472" s="5"/>
    </row>
    <row r="473" spans="1:6" x14ac:dyDescent="0.3">
      <c r="A473" s="6"/>
      <c r="B473" s="6"/>
      <c r="C473" s="6"/>
      <c r="D473" s="6"/>
      <c r="E473" s="6"/>
      <c r="F473" s="5"/>
    </row>
  </sheetData>
  <sheetProtection selectLockedCells="1"/>
  <phoneticPr fontId="0" type="noConversion"/>
  <pageMargins left="0.78740157499999996" right="0.78740157499999996" top="0.984251969" bottom="0.984251969" header="0.4921259845" footer="0.4921259845"/>
  <pageSetup paperSize="9" scale="88" orientation="portrait" horizontalDpi="300" verticalDpi="300" r:id="rId1"/>
  <headerFooter alignWithMargins="0">
    <oddHeader>&amp;F</oddHeader>
    <oddFooter>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9"/>
  </sheetPr>
  <dimension ref="A1:J474"/>
  <sheetViews>
    <sheetView zoomScaleSheetLayoutView="100" workbookViewId="0">
      <selection activeCell="E20" sqref="E20"/>
    </sheetView>
  </sheetViews>
  <sheetFormatPr defaultColWidth="11.44140625" defaultRowHeight="13.2" x14ac:dyDescent="0.3"/>
  <cols>
    <col min="1" max="1" width="24.88671875" style="19" customWidth="1"/>
    <col min="2" max="2" width="13.5546875" style="13" customWidth="1"/>
    <col min="3" max="3" width="14.109375" style="13" customWidth="1"/>
    <col min="4" max="4" width="14.88671875" style="13" customWidth="1"/>
    <col min="5" max="5" width="14" style="13" customWidth="1"/>
    <col min="6" max="6" width="17.33203125" style="4" bestFit="1" customWidth="1"/>
    <col min="7" max="7" width="13" style="13" customWidth="1"/>
    <col min="8" max="16384" width="11.44140625" style="13"/>
  </cols>
  <sheetData>
    <row r="1" spans="1:6" s="24" customFormat="1" x14ac:dyDescent="0.3">
      <c r="A1" s="120" t="s">
        <v>384</v>
      </c>
      <c r="B1" s="121" t="s">
        <v>371</v>
      </c>
      <c r="C1" s="121" t="s">
        <v>372</v>
      </c>
      <c r="D1" s="121" t="s">
        <v>373</v>
      </c>
      <c r="E1" s="121" t="s">
        <v>374</v>
      </c>
      <c r="F1" s="122" t="s">
        <v>375</v>
      </c>
    </row>
    <row r="2" spans="1:6" s="6" customFormat="1" x14ac:dyDescent="0.3">
      <c r="A2" s="106" t="s">
        <v>101</v>
      </c>
      <c r="B2" s="373">
        <f>B26-B15</f>
        <v>11676</v>
      </c>
      <c r="C2" s="373">
        <f>C26-C15</f>
        <v>6636</v>
      </c>
      <c r="D2" s="373">
        <f>D26-D15</f>
        <v>5586</v>
      </c>
      <c r="E2" s="373">
        <f>E26-E15</f>
        <v>6636</v>
      </c>
      <c r="F2" s="123">
        <f t="shared" ref="F2:F10" si="0">SUM(B2:E2)</f>
        <v>30534</v>
      </c>
    </row>
    <row r="3" spans="1:6" s="6" customFormat="1" x14ac:dyDescent="0.3">
      <c r="A3" s="106"/>
      <c r="B3" s="373"/>
      <c r="C3" s="373"/>
      <c r="D3" s="373"/>
      <c r="E3" s="373"/>
      <c r="F3" s="123"/>
    </row>
    <row r="4" spans="1:6" s="6" customFormat="1" x14ac:dyDescent="0.3">
      <c r="A4" s="106" t="s">
        <v>376</v>
      </c>
      <c r="B4" s="373">
        <f>B28-B17</f>
        <v>0</v>
      </c>
      <c r="C4" s="373">
        <f>C28-C17</f>
        <v>0</v>
      </c>
      <c r="D4" s="373">
        <f>D28-D17</f>
        <v>0</v>
      </c>
      <c r="E4" s="373">
        <f>E28-E17</f>
        <v>0</v>
      </c>
      <c r="F4" s="123">
        <f t="shared" si="0"/>
        <v>0</v>
      </c>
    </row>
    <row r="5" spans="1:6" s="6" customFormat="1" x14ac:dyDescent="0.3">
      <c r="A5" s="106" t="s">
        <v>377</v>
      </c>
      <c r="B5" s="373">
        <f>B29-B18</f>
        <v>0</v>
      </c>
      <c r="C5" s="374"/>
      <c r="D5" s="374"/>
      <c r="E5" s="374"/>
      <c r="F5" s="123"/>
    </row>
    <row r="6" spans="1:6" x14ac:dyDescent="0.3">
      <c r="A6" s="106"/>
      <c r="B6" s="373"/>
      <c r="C6" s="373"/>
      <c r="D6" s="373"/>
      <c r="E6" s="373"/>
      <c r="F6" s="123"/>
    </row>
    <row r="7" spans="1:6" x14ac:dyDescent="0.3">
      <c r="A7" s="106" t="s">
        <v>378</v>
      </c>
      <c r="B7" s="373">
        <f>0.06*B20</f>
        <v>0</v>
      </c>
      <c r="C7" s="373">
        <f>0.06*C20</f>
        <v>0</v>
      </c>
      <c r="D7" s="373">
        <f>0.06*D20</f>
        <v>0</v>
      </c>
      <c r="E7" s="373">
        <f>0.06*E20</f>
        <v>0</v>
      </c>
      <c r="F7" s="123">
        <f t="shared" si="0"/>
        <v>0</v>
      </c>
    </row>
    <row r="8" spans="1:6" x14ac:dyDescent="0.3">
      <c r="A8" s="106" t="s">
        <v>379</v>
      </c>
      <c r="B8" s="373">
        <f>0.21*B21</f>
        <v>1009.69365</v>
      </c>
      <c r="C8" s="373">
        <f>0.21*C21</f>
        <v>1009.69365</v>
      </c>
      <c r="D8" s="373">
        <f>0.21*D21</f>
        <v>1009.69365</v>
      </c>
      <c r="E8" s="373">
        <f>0.21*E21</f>
        <v>1009.69365</v>
      </c>
      <c r="F8" s="123">
        <f t="shared" si="0"/>
        <v>4038.7746000000002</v>
      </c>
    </row>
    <row r="9" spans="1:6" x14ac:dyDescent="0.3">
      <c r="A9" s="106"/>
      <c r="B9" s="373"/>
      <c r="C9" s="373"/>
      <c r="D9" s="373"/>
      <c r="E9" s="373"/>
      <c r="F9" s="123"/>
    </row>
    <row r="10" spans="1:6" x14ac:dyDescent="0.3">
      <c r="A10" s="106" t="s">
        <v>336</v>
      </c>
      <c r="B10" s="373">
        <f>B34-B23</f>
        <v>0</v>
      </c>
      <c r="C10" s="373">
        <f>0.21*C23</f>
        <v>0</v>
      </c>
      <c r="D10" s="373">
        <f>0.21*D23</f>
        <v>0</v>
      </c>
      <c r="E10" s="373">
        <f>0.21*E23</f>
        <v>0</v>
      </c>
      <c r="F10" s="123">
        <f t="shared" si="0"/>
        <v>0</v>
      </c>
    </row>
    <row r="11" spans="1:6" s="23" customFormat="1" x14ac:dyDescent="0.3">
      <c r="A11" s="124" t="s">
        <v>380</v>
      </c>
      <c r="B11" s="118">
        <f>B2-B4-B7-B8-B10-B5</f>
        <v>10666.306350000001</v>
      </c>
      <c r="C11" s="118">
        <f>C2-C4-C7-C8-C10</f>
        <v>5626.3063499999998</v>
      </c>
      <c r="D11" s="118">
        <f>D2-D4-D7-D8-D10</f>
        <v>4576.3063499999998</v>
      </c>
      <c r="E11" s="118">
        <f>E2-E4-E7-E8-E10</f>
        <v>5626.3063499999998</v>
      </c>
      <c r="F11" s="125">
        <f>B11+C11+D11+E11</f>
        <v>26495.225399999999</v>
      </c>
    </row>
    <row r="12" spans="1:6" s="22" customFormat="1" x14ac:dyDescent="0.3">
      <c r="A12" s="107"/>
      <c r="B12" s="11"/>
      <c r="C12" s="11"/>
      <c r="D12" s="11"/>
      <c r="E12" s="11"/>
      <c r="F12" s="117"/>
    </row>
    <row r="13" spans="1:6" x14ac:dyDescent="0.3">
      <c r="A13" s="106"/>
      <c r="B13" s="10"/>
      <c r="C13" s="10"/>
      <c r="D13" s="10"/>
      <c r="E13" s="10"/>
      <c r="F13" s="123"/>
    </row>
    <row r="14" spans="1:6" s="24" customFormat="1" x14ac:dyDescent="0.3">
      <c r="A14" s="126" t="s">
        <v>381</v>
      </c>
      <c r="B14" s="119" t="s">
        <v>371</v>
      </c>
      <c r="C14" s="119" t="s">
        <v>372</v>
      </c>
      <c r="D14" s="119" t="s">
        <v>373</v>
      </c>
      <c r="E14" s="119" t="s">
        <v>374</v>
      </c>
      <c r="F14" s="127"/>
    </row>
    <row r="15" spans="1:6" x14ac:dyDescent="0.3">
      <c r="A15" s="106" t="s">
        <v>101</v>
      </c>
      <c r="B15" s="373">
        <f>Ventes!$I$53+Ventes!$J$53+Ventes!$K$53</f>
        <v>55600</v>
      </c>
      <c r="C15" s="373">
        <f>Ventes!$L$53+Ventes!$M$53+Ventes!$N$53</f>
        <v>31600</v>
      </c>
      <c r="D15" s="373">
        <f>Ventes!$O$53+Ventes!$P$53+Ventes!$Q$53</f>
        <v>26600</v>
      </c>
      <c r="E15" s="373">
        <f>Ventes!$R$53+Ventes!$S$53+Ventes!$T$53</f>
        <v>31600</v>
      </c>
      <c r="F15" s="123">
        <f>SUM(B15:E15)</f>
        <v>145400</v>
      </c>
    </row>
    <row r="16" spans="1:6" x14ac:dyDescent="0.3">
      <c r="A16" s="106"/>
      <c r="B16" s="373"/>
      <c r="C16" s="373"/>
      <c r="D16" s="373"/>
      <c r="E16" s="373"/>
      <c r="F16" s="123"/>
    </row>
    <row r="17" spans="1:10" x14ac:dyDescent="0.3">
      <c r="A17" s="106" t="s">
        <v>376</v>
      </c>
      <c r="B17" s="373">
        <f>Ventes!$I$54+Ventes!$J$54+Ventes!$K$54</f>
        <v>0</v>
      </c>
      <c r="C17" s="373">
        <f>Ventes!$L$54+Ventes!$M$54+Ventes!$N$54</f>
        <v>0</v>
      </c>
      <c r="D17" s="373">
        <f>Ventes!$O$54+Ventes!$P$54+Ventes!$Q$54</f>
        <v>0</v>
      </c>
      <c r="E17" s="373">
        <f>Ventes!$R$54+Ventes!$S$54+Ventes!$T$54</f>
        <v>0</v>
      </c>
      <c r="F17" s="123">
        <f>SUM(B17:E17)</f>
        <v>0</v>
      </c>
    </row>
    <row r="18" spans="1:10" x14ac:dyDescent="0.3">
      <c r="A18" s="106" t="s">
        <v>377</v>
      </c>
      <c r="B18" s="373"/>
      <c r="C18" s="374"/>
      <c r="D18" s="374"/>
      <c r="E18" s="374"/>
      <c r="F18" s="123"/>
    </row>
    <row r="19" spans="1:10" x14ac:dyDescent="0.3">
      <c r="A19" s="106"/>
      <c r="B19" s="373"/>
      <c r="C19" s="373"/>
      <c r="D19" s="373"/>
      <c r="E19" s="373"/>
      <c r="F19" s="123"/>
    </row>
    <row r="20" spans="1:10" x14ac:dyDescent="0.3">
      <c r="A20" s="106" t="s">
        <v>378</v>
      </c>
      <c r="B20" s="373">
        <f>(Résultat!$D$25/4)</f>
        <v>0</v>
      </c>
      <c r="C20" s="373">
        <f>(Résultat!$D$25/4)</f>
        <v>0</v>
      </c>
      <c r="D20" s="373">
        <f>(Résultat!$D$25/4)</f>
        <v>0</v>
      </c>
      <c r="E20" s="373">
        <f>(Résultat!$D$25/4)</f>
        <v>0</v>
      </c>
      <c r="F20" s="123">
        <f>SUM(B20:E20)</f>
        <v>0</v>
      </c>
    </row>
    <row r="21" spans="1:10" x14ac:dyDescent="0.3">
      <c r="A21" s="106" t="s">
        <v>379</v>
      </c>
      <c r="B21" s="373">
        <f>((Résultat!$D$26+Résultat!$D$22+Résultat!$D$28+Résultat!$D$33+Résultat!$D$38+Résultat!$D$42+Résultat!$D$64)/4)</f>
        <v>4808.0650000000005</v>
      </c>
      <c r="C21" s="373">
        <f>((Résultat!$D$26+Résultat!$D$22+Résultat!$D$28+Résultat!$D$33+Résultat!$D$38+Résultat!$D$42+Résultat!$D$64)/4)</f>
        <v>4808.0650000000005</v>
      </c>
      <c r="D21" s="373">
        <f>((Résultat!$D$26+Résultat!$D$22+Résultat!$D$28+Résultat!$D$33+Résultat!$D$38+Résultat!$D$42+Résultat!$D$64)/4)</f>
        <v>4808.0650000000005</v>
      </c>
      <c r="E21" s="373">
        <f>((Résultat!$D$26+Résultat!$D$22+Résultat!$D$28+Résultat!$D$33+Résultat!$D$38+Résultat!$D$42+Résultat!$D$64)/4)</f>
        <v>4808.0650000000005</v>
      </c>
      <c r="F21" s="123">
        <f>SUM(B21:E21)</f>
        <v>19232.260000000002</v>
      </c>
    </row>
    <row r="22" spans="1:10" x14ac:dyDescent="0.3">
      <c r="A22" s="106"/>
      <c r="B22" s="373"/>
      <c r="C22" s="373"/>
      <c r="D22" s="373"/>
      <c r="E22" s="373"/>
      <c r="F22" s="123"/>
    </row>
    <row r="23" spans="1:10" x14ac:dyDescent="0.3">
      <c r="A23" s="106" t="s">
        <v>336</v>
      </c>
      <c r="B23" s="374"/>
      <c r="C23" s="374"/>
      <c r="D23" s="374"/>
      <c r="E23" s="374"/>
      <c r="F23" s="123">
        <f>SUM(B23:E23)</f>
        <v>0</v>
      </c>
    </row>
    <row r="24" spans="1:10" x14ac:dyDescent="0.3">
      <c r="A24" s="106"/>
      <c r="B24" s="10"/>
      <c r="C24" s="10"/>
      <c r="D24" s="10"/>
      <c r="E24" s="10"/>
      <c r="F24" s="123"/>
    </row>
    <row r="25" spans="1:10" s="24" customFormat="1" x14ac:dyDescent="0.3">
      <c r="A25" s="126" t="s">
        <v>382</v>
      </c>
      <c r="B25" s="119" t="s">
        <v>371</v>
      </c>
      <c r="C25" s="119" t="s">
        <v>372</v>
      </c>
      <c r="D25" s="119" t="s">
        <v>373</v>
      </c>
      <c r="E25" s="119" t="s">
        <v>374</v>
      </c>
      <c r="F25" s="127"/>
      <c r="G25" s="27"/>
      <c r="H25" s="22"/>
      <c r="I25" s="22"/>
      <c r="J25" s="22"/>
    </row>
    <row r="26" spans="1:10" s="6" customFormat="1" x14ac:dyDescent="0.3">
      <c r="A26" s="106" t="s">
        <v>101</v>
      </c>
      <c r="B26" s="373">
        <f>Ventes!$I$55+Ventes!$J$55+Ventes!$K$55</f>
        <v>67276</v>
      </c>
      <c r="C26" s="373">
        <f>Ventes!$L$55+Ventes!$M$55+Ventes!$N$55</f>
        <v>38236</v>
      </c>
      <c r="D26" s="373">
        <f>Ventes!$O$55+Ventes!$P$55+Ventes!$Q$55</f>
        <v>32186</v>
      </c>
      <c r="E26" s="373">
        <f>Ventes!$R$55+Ventes!$S$55+Ventes!$T$55</f>
        <v>38236</v>
      </c>
      <c r="F26" s="123">
        <f>SUM(B26:E26)</f>
        <v>175934</v>
      </c>
      <c r="G26" s="18"/>
    </row>
    <row r="27" spans="1:10" s="6" customFormat="1" x14ac:dyDescent="0.3">
      <c r="A27" s="106"/>
      <c r="B27" s="373"/>
      <c r="C27" s="373"/>
      <c r="D27" s="373"/>
      <c r="E27" s="373"/>
      <c r="F27" s="123"/>
      <c r="G27" s="18"/>
    </row>
    <row r="28" spans="1:10" x14ac:dyDescent="0.3">
      <c r="A28" s="106" t="s">
        <v>376</v>
      </c>
      <c r="B28" s="373">
        <f>Ventes!$I$56+Ventes!$J$56+Ventes!$K$56</f>
        <v>0</v>
      </c>
      <c r="C28" s="373">
        <f>Ventes!$L$56+Ventes!$M$56+Ventes!$N$56</f>
        <v>0</v>
      </c>
      <c r="D28" s="373">
        <f>Ventes!$O$56+Ventes!$P$56+Ventes!$Q$56</f>
        <v>0</v>
      </c>
      <c r="E28" s="373">
        <f>Ventes!$R$56+Ventes!$S$56+Ventes!$T$56</f>
        <v>0</v>
      </c>
      <c r="F28" s="123">
        <f>SUM(B28:E28)</f>
        <v>0</v>
      </c>
      <c r="G28" s="18"/>
      <c r="H28" s="6"/>
      <c r="I28" s="6"/>
      <c r="J28" s="6"/>
    </row>
    <row r="29" spans="1:10" x14ac:dyDescent="0.3">
      <c r="A29" s="106" t="s">
        <v>377</v>
      </c>
      <c r="B29" s="373"/>
      <c r="C29" s="374"/>
      <c r="D29" s="374"/>
      <c r="E29" s="374"/>
      <c r="F29" s="123">
        <f t="shared" ref="F29:F34" si="1">SUM(B29:E29)</f>
        <v>0</v>
      </c>
      <c r="G29" s="18"/>
      <c r="H29" s="6"/>
      <c r="I29" s="6"/>
      <c r="J29" s="6"/>
    </row>
    <row r="30" spans="1:10" x14ac:dyDescent="0.3">
      <c r="A30" s="106"/>
      <c r="B30" s="373"/>
      <c r="C30" s="373"/>
      <c r="D30" s="373"/>
      <c r="E30" s="373"/>
      <c r="F30" s="123"/>
      <c r="G30" s="18"/>
      <c r="H30" s="6"/>
      <c r="I30" s="6"/>
      <c r="J30" s="6"/>
    </row>
    <row r="31" spans="1:10" x14ac:dyDescent="0.3">
      <c r="A31" s="106" t="s">
        <v>378</v>
      </c>
      <c r="B31" s="373">
        <f>(Résultat!$D$25/4)*1.06</f>
        <v>0</v>
      </c>
      <c r="C31" s="373">
        <f>(Résultat!$D$25/4)*1.06</f>
        <v>0</v>
      </c>
      <c r="D31" s="373">
        <f>(Résultat!$D$25/4)*1.06</f>
        <v>0</v>
      </c>
      <c r="E31" s="373">
        <f>(Résultat!$D$25/4)*1.06</f>
        <v>0</v>
      </c>
      <c r="F31" s="123">
        <f t="shared" si="1"/>
        <v>0</v>
      </c>
    </row>
    <row r="32" spans="1:10" x14ac:dyDescent="0.3">
      <c r="A32" s="106" t="s">
        <v>379</v>
      </c>
      <c r="B32" s="373">
        <f>((Résultat!$D$26+Résultat!$D$22+Résultat!$D$28+Résultat!$D$33+Résultat!$D$38+Résultat!$D$42+Résultat!$D$64)/4)*1.21</f>
        <v>5817.7586500000007</v>
      </c>
      <c r="C32" s="373">
        <f>((Résultat!$D$26+Résultat!$D$22+Résultat!$D$28+Résultat!$D$33+Résultat!$D$38+Résultat!$D$42+Résultat!$D$64)/4)*1.21</f>
        <v>5817.7586500000007</v>
      </c>
      <c r="D32" s="373">
        <f>((Résultat!$D$26+Résultat!$D$22+Résultat!$D$28+Résultat!$D$33+Résultat!$D$38+Résultat!$D$42+Résultat!$D$64)/4)*1.21</f>
        <v>5817.7586500000007</v>
      </c>
      <c r="E32" s="373">
        <f>((Résultat!$D$26+Résultat!$D$22+Résultat!$D$28+Résultat!$D$33+Résultat!$D$38+Résultat!$D$42+Résultat!$D$64)/4)*1.21</f>
        <v>5817.7586500000007</v>
      </c>
      <c r="F32" s="123">
        <f t="shared" si="1"/>
        <v>23271.034600000003</v>
      </c>
    </row>
    <row r="33" spans="1:6" x14ac:dyDescent="0.3">
      <c r="A33" s="106"/>
      <c r="B33" s="373"/>
      <c r="C33" s="373"/>
      <c r="D33" s="373"/>
      <c r="E33" s="373"/>
      <c r="F33" s="123"/>
    </row>
    <row r="34" spans="1:6" ht="13.8" thickBot="1" x14ac:dyDescent="0.35">
      <c r="A34" s="106" t="s">
        <v>336</v>
      </c>
      <c r="B34" s="375"/>
      <c r="C34" s="376"/>
      <c r="D34" s="376"/>
      <c r="E34" s="376"/>
      <c r="F34" s="128">
        <f t="shared" si="1"/>
        <v>0</v>
      </c>
    </row>
    <row r="35" spans="1:6" x14ac:dyDescent="0.3">
      <c r="A35" s="68"/>
      <c r="B35" s="68"/>
      <c r="C35" s="68"/>
      <c r="D35" s="68"/>
      <c r="E35" s="68"/>
      <c r="F35" s="69"/>
    </row>
    <row r="36" spans="1:6" x14ac:dyDescent="0.3">
      <c r="A36" s="6"/>
      <c r="B36" s="6"/>
      <c r="C36" s="6"/>
      <c r="D36" s="6"/>
      <c r="E36" s="6"/>
      <c r="F36" s="5"/>
    </row>
    <row r="37" spans="1:6" x14ac:dyDescent="0.3">
      <c r="A37" s="6"/>
      <c r="B37" s="6"/>
      <c r="C37" s="6"/>
      <c r="D37" s="6"/>
      <c r="E37" s="6"/>
      <c r="F37" s="5"/>
    </row>
    <row r="38" spans="1:6" x14ac:dyDescent="0.3">
      <c r="A38" s="6"/>
      <c r="B38" s="6"/>
      <c r="C38" s="6"/>
      <c r="D38" s="6"/>
      <c r="E38" s="6"/>
      <c r="F38" s="5"/>
    </row>
    <row r="39" spans="1:6" x14ac:dyDescent="0.3">
      <c r="A39" s="6"/>
      <c r="B39" s="6"/>
      <c r="C39" s="6"/>
      <c r="D39" s="6"/>
      <c r="E39" s="6"/>
      <c r="F39" s="5"/>
    </row>
    <row r="40" spans="1:6" x14ac:dyDescent="0.3">
      <c r="A40" s="6"/>
      <c r="B40" s="6"/>
      <c r="C40" s="6"/>
      <c r="D40" s="6"/>
      <c r="E40" s="6"/>
      <c r="F40" s="5"/>
    </row>
    <row r="41" spans="1:6" x14ac:dyDescent="0.3">
      <c r="A41" s="6"/>
      <c r="B41" s="6"/>
      <c r="C41" s="6"/>
      <c r="D41" s="6"/>
      <c r="E41" s="6"/>
      <c r="F41" s="5"/>
    </row>
    <row r="42" spans="1:6" x14ac:dyDescent="0.3">
      <c r="A42" s="6"/>
      <c r="B42" s="6"/>
      <c r="C42" s="6"/>
      <c r="D42" s="6"/>
      <c r="E42" s="6"/>
      <c r="F42" s="5"/>
    </row>
    <row r="43" spans="1:6" x14ac:dyDescent="0.3">
      <c r="A43" s="6"/>
      <c r="B43" s="6"/>
      <c r="C43" s="6"/>
      <c r="D43" s="6"/>
      <c r="E43" s="6"/>
      <c r="F43" s="5"/>
    </row>
    <row r="44" spans="1:6" x14ac:dyDescent="0.3">
      <c r="A44" s="6"/>
      <c r="B44" s="6"/>
      <c r="C44" s="6"/>
      <c r="D44" s="6"/>
      <c r="E44" s="6"/>
      <c r="F44" s="5"/>
    </row>
    <row r="45" spans="1:6" x14ac:dyDescent="0.3">
      <c r="A45" s="6"/>
      <c r="B45" s="6"/>
      <c r="C45" s="6"/>
      <c r="D45" s="6"/>
      <c r="E45" s="6"/>
      <c r="F45" s="5"/>
    </row>
    <row r="46" spans="1:6" x14ac:dyDescent="0.3">
      <c r="A46" s="6"/>
      <c r="B46" s="6"/>
      <c r="C46" s="6"/>
      <c r="D46" s="6"/>
      <c r="E46" s="6"/>
      <c r="F46" s="5"/>
    </row>
    <row r="47" spans="1:6" x14ac:dyDescent="0.3">
      <c r="A47" s="6"/>
      <c r="B47" s="6"/>
      <c r="C47" s="6"/>
      <c r="D47" s="6"/>
      <c r="E47" s="6"/>
      <c r="F47" s="5"/>
    </row>
    <row r="48" spans="1:6" x14ac:dyDescent="0.3">
      <c r="A48" s="6"/>
      <c r="B48" s="6"/>
      <c r="C48" s="6"/>
      <c r="D48" s="6"/>
      <c r="E48" s="6"/>
      <c r="F48" s="5"/>
    </row>
    <row r="49" spans="1:6" x14ac:dyDescent="0.3">
      <c r="A49" s="6"/>
      <c r="B49" s="6"/>
      <c r="C49" s="6"/>
      <c r="D49" s="6"/>
      <c r="E49" s="6"/>
      <c r="F49" s="5"/>
    </row>
    <row r="50" spans="1:6" x14ac:dyDescent="0.3">
      <c r="A50" s="6"/>
      <c r="B50" s="6"/>
      <c r="C50" s="6"/>
      <c r="D50" s="6"/>
      <c r="E50" s="6"/>
      <c r="F50" s="5"/>
    </row>
    <row r="51" spans="1:6" x14ac:dyDescent="0.3">
      <c r="A51" s="6"/>
      <c r="B51" s="6"/>
      <c r="C51" s="6"/>
      <c r="D51" s="6"/>
      <c r="E51" s="6"/>
      <c r="F51" s="5"/>
    </row>
    <row r="52" spans="1:6" x14ac:dyDescent="0.3">
      <c r="A52" s="6"/>
      <c r="B52" s="6"/>
      <c r="C52" s="6"/>
      <c r="D52" s="6"/>
      <c r="E52" s="6"/>
      <c r="F52" s="5"/>
    </row>
    <row r="53" spans="1:6" x14ac:dyDescent="0.3">
      <c r="A53" s="6"/>
      <c r="B53" s="6"/>
      <c r="C53" s="6"/>
      <c r="D53" s="6"/>
      <c r="E53" s="6"/>
      <c r="F53" s="5"/>
    </row>
    <row r="54" spans="1:6" x14ac:dyDescent="0.3">
      <c r="A54" s="6"/>
      <c r="B54" s="6"/>
      <c r="C54" s="6"/>
      <c r="D54" s="6"/>
      <c r="E54" s="6"/>
      <c r="F54" s="5"/>
    </row>
    <row r="55" spans="1:6" x14ac:dyDescent="0.3">
      <c r="A55" s="6"/>
      <c r="B55" s="6"/>
      <c r="C55" s="6"/>
      <c r="D55" s="6"/>
      <c r="E55" s="6"/>
      <c r="F55" s="5"/>
    </row>
    <row r="56" spans="1:6" x14ac:dyDescent="0.3">
      <c r="A56" s="6"/>
      <c r="B56" s="6"/>
      <c r="C56" s="6"/>
      <c r="D56" s="6"/>
      <c r="E56" s="6"/>
      <c r="F56" s="5"/>
    </row>
    <row r="57" spans="1:6" x14ac:dyDescent="0.3">
      <c r="A57" s="6"/>
      <c r="B57" s="6"/>
      <c r="C57" s="6"/>
      <c r="D57" s="6"/>
      <c r="E57" s="6"/>
      <c r="F57" s="5"/>
    </row>
    <row r="58" spans="1:6" x14ac:dyDescent="0.3">
      <c r="A58" s="6"/>
      <c r="B58" s="6"/>
      <c r="C58" s="6"/>
      <c r="D58" s="6"/>
      <c r="E58" s="6"/>
      <c r="F58" s="5"/>
    </row>
    <row r="59" spans="1:6" x14ac:dyDescent="0.3">
      <c r="A59" s="6"/>
      <c r="B59" s="6"/>
      <c r="C59" s="6"/>
      <c r="D59" s="6"/>
      <c r="E59" s="6"/>
      <c r="F59" s="5"/>
    </row>
    <row r="60" spans="1:6" x14ac:dyDescent="0.3">
      <c r="A60" s="6"/>
      <c r="B60" s="6"/>
      <c r="C60" s="6"/>
      <c r="D60" s="6"/>
      <c r="E60" s="6"/>
      <c r="F60" s="5"/>
    </row>
    <row r="61" spans="1:6" x14ac:dyDescent="0.3">
      <c r="A61" s="6"/>
      <c r="B61" s="6"/>
      <c r="C61" s="6"/>
      <c r="D61" s="6"/>
      <c r="E61" s="6"/>
      <c r="F61" s="5"/>
    </row>
    <row r="62" spans="1:6" x14ac:dyDescent="0.3">
      <c r="A62" s="6"/>
      <c r="B62" s="6"/>
      <c r="C62" s="6"/>
      <c r="D62" s="6"/>
      <c r="E62" s="6"/>
      <c r="F62" s="5"/>
    </row>
    <row r="63" spans="1:6" x14ac:dyDescent="0.3">
      <c r="A63" s="6"/>
      <c r="B63" s="6"/>
      <c r="C63" s="6"/>
      <c r="D63" s="6"/>
      <c r="E63" s="6"/>
      <c r="F63" s="5"/>
    </row>
    <row r="64" spans="1:6" x14ac:dyDescent="0.3">
      <c r="A64" s="6"/>
      <c r="B64" s="6"/>
      <c r="C64" s="6"/>
      <c r="D64" s="6"/>
      <c r="E64" s="6"/>
      <c r="F64" s="5"/>
    </row>
    <row r="65" spans="1:6" x14ac:dyDescent="0.3">
      <c r="A65" s="6"/>
      <c r="B65" s="6"/>
      <c r="C65" s="6"/>
      <c r="D65" s="6"/>
      <c r="E65" s="6"/>
      <c r="F65" s="5"/>
    </row>
    <row r="66" spans="1:6" x14ac:dyDescent="0.3">
      <c r="A66" s="6"/>
      <c r="B66" s="6"/>
      <c r="C66" s="6"/>
      <c r="D66" s="6"/>
      <c r="E66" s="6"/>
      <c r="F66" s="5"/>
    </row>
    <row r="67" spans="1:6" x14ac:dyDescent="0.3">
      <c r="A67" s="6"/>
      <c r="B67" s="6"/>
      <c r="C67" s="6"/>
      <c r="D67" s="6"/>
      <c r="E67" s="6"/>
      <c r="F67" s="5"/>
    </row>
    <row r="68" spans="1:6" x14ac:dyDescent="0.3">
      <c r="A68" s="6"/>
      <c r="B68" s="6"/>
      <c r="C68" s="6"/>
      <c r="D68" s="6"/>
      <c r="E68" s="6"/>
      <c r="F68" s="5"/>
    </row>
    <row r="69" spans="1:6" x14ac:dyDescent="0.3">
      <c r="A69" s="6"/>
      <c r="B69" s="6"/>
      <c r="C69" s="6"/>
      <c r="D69" s="6"/>
      <c r="E69" s="6"/>
      <c r="F69" s="5"/>
    </row>
    <row r="70" spans="1:6" x14ac:dyDescent="0.3">
      <c r="A70" s="6"/>
      <c r="B70" s="6"/>
      <c r="C70" s="6"/>
      <c r="D70" s="6"/>
      <c r="E70" s="6"/>
      <c r="F70" s="5"/>
    </row>
    <row r="71" spans="1:6" x14ac:dyDescent="0.3">
      <c r="A71" s="6"/>
      <c r="B71" s="6"/>
      <c r="C71" s="6"/>
      <c r="D71" s="6"/>
      <c r="E71" s="6"/>
      <c r="F71" s="5"/>
    </row>
    <row r="72" spans="1:6" x14ac:dyDescent="0.3">
      <c r="A72" s="6"/>
      <c r="B72" s="6"/>
      <c r="C72" s="6"/>
      <c r="D72" s="6"/>
      <c r="E72" s="6"/>
      <c r="F72" s="5"/>
    </row>
    <row r="73" spans="1:6" x14ac:dyDescent="0.3">
      <c r="A73" s="6"/>
      <c r="B73" s="6"/>
      <c r="C73" s="6"/>
      <c r="D73" s="6"/>
      <c r="E73" s="6"/>
      <c r="F73" s="5"/>
    </row>
    <row r="74" spans="1:6" x14ac:dyDescent="0.3">
      <c r="A74" s="6"/>
      <c r="B74" s="6"/>
      <c r="C74" s="6"/>
      <c r="D74" s="6"/>
      <c r="E74" s="6"/>
      <c r="F74" s="5"/>
    </row>
    <row r="75" spans="1:6" x14ac:dyDescent="0.3">
      <c r="A75" s="6"/>
      <c r="B75" s="6"/>
      <c r="C75" s="6"/>
      <c r="D75" s="6"/>
      <c r="E75" s="6"/>
      <c r="F75" s="5"/>
    </row>
    <row r="76" spans="1:6" x14ac:dyDescent="0.3">
      <c r="A76" s="6"/>
      <c r="B76" s="6"/>
      <c r="C76" s="6"/>
      <c r="D76" s="6"/>
      <c r="E76" s="6"/>
      <c r="F76" s="5"/>
    </row>
    <row r="77" spans="1:6" x14ac:dyDescent="0.3">
      <c r="A77" s="6"/>
      <c r="B77" s="6"/>
      <c r="C77" s="6"/>
      <c r="D77" s="6"/>
      <c r="E77" s="6"/>
      <c r="F77" s="5"/>
    </row>
    <row r="78" spans="1:6" x14ac:dyDescent="0.3">
      <c r="A78" s="6"/>
      <c r="B78" s="6"/>
      <c r="C78" s="6"/>
      <c r="D78" s="6"/>
      <c r="E78" s="6"/>
      <c r="F78" s="5"/>
    </row>
    <row r="79" spans="1:6" x14ac:dyDescent="0.3">
      <c r="A79" s="6"/>
      <c r="B79" s="6"/>
      <c r="C79" s="6"/>
      <c r="D79" s="6"/>
      <c r="E79" s="6"/>
      <c r="F79" s="5"/>
    </row>
    <row r="80" spans="1:6" x14ac:dyDescent="0.3">
      <c r="A80" s="6"/>
      <c r="B80" s="6"/>
      <c r="C80" s="6"/>
      <c r="D80" s="6"/>
      <c r="E80" s="6"/>
      <c r="F80" s="5"/>
    </row>
    <row r="81" spans="1:6" x14ac:dyDescent="0.3">
      <c r="A81" s="6"/>
      <c r="B81" s="6"/>
      <c r="C81" s="6"/>
      <c r="D81" s="6"/>
      <c r="E81" s="6"/>
      <c r="F81" s="5"/>
    </row>
    <row r="82" spans="1:6" x14ac:dyDescent="0.3">
      <c r="A82" s="6"/>
      <c r="B82" s="6"/>
      <c r="C82" s="6"/>
      <c r="D82" s="6"/>
      <c r="E82" s="6"/>
      <c r="F82" s="5"/>
    </row>
    <row r="83" spans="1:6" x14ac:dyDescent="0.3">
      <c r="A83" s="6"/>
      <c r="B83" s="6"/>
      <c r="C83" s="6"/>
      <c r="D83" s="6"/>
      <c r="E83" s="6"/>
      <c r="F83" s="5"/>
    </row>
    <row r="84" spans="1:6" x14ac:dyDescent="0.3">
      <c r="A84" s="6"/>
      <c r="B84" s="6"/>
      <c r="C84" s="6"/>
      <c r="D84" s="6"/>
      <c r="E84" s="6"/>
      <c r="F84" s="5"/>
    </row>
    <row r="85" spans="1:6" x14ac:dyDescent="0.3">
      <c r="A85" s="6"/>
      <c r="B85" s="6"/>
      <c r="C85" s="6"/>
      <c r="D85" s="6"/>
      <c r="E85" s="6"/>
      <c r="F85" s="5"/>
    </row>
    <row r="86" spans="1:6" x14ac:dyDescent="0.3">
      <c r="A86" s="6"/>
      <c r="B86" s="6"/>
      <c r="C86" s="6"/>
      <c r="D86" s="6"/>
      <c r="E86" s="6"/>
      <c r="F86" s="5"/>
    </row>
    <row r="87" spans="1:6" x14ac:dyDescent="0.3">
      <c r="A87" s="6"/>
      <c r="B87" s="6"/>
      <c r="C87" s="6"/>
      <c r="D87" s="6"/>
      <c r="E87" s="6"/>
      <c r="F87" s="5"/>
    </row>
    <row r="88" spans="1:6" x14ac:dyDescent="0.3">
      <c r="A88" s="6"/>
      <c r="B88" s="6"/>
      <c r="C88" s="6"/>
      <c r="D88" s="6"/>
      <c r="E88" s="6"/>
      <c r="F88" s="5"/>
    </row>
    <row r="89" spans="1:6" x14ac:dyDescent="0.3">
      <c r="A89" s="6"/>
      <c r="B89" s="6"/>
      <c r="C89" s="6"/>
      <c r="D89" s="6"/>
      <c r="E89" s="6"/>
      <c r="F89" s="5"/>
    </row>
    <row r="90" spans="1:6" x14ac:dyDescent="0.3">
      <c r="A90" s="6"/>
      <c r="B90" s="6"/>
      <c r="C90" s="6"/>
      <c r="D90" s="6"/>
      <c r="E90" s="6"/>
      <c r="F90" s="5"/>
    </row>
    <row r="91" spans="1:6" x14ac:dyDescent="0.3">
      <c r="A91" s="6"/>
      <c r="B91" s="6"/>
      <c r="C91" s="6"/>
      <c r="D91" s="6"/>
      <c r="E91" s="6"/>
      <c r="F91" s="5"/>
    </row>
    <row r="92" spans="1:6" x14ac:dyDescent="0.3">
      <c r="A92" s="6"/>
      <c r="B92" s="6"/>
      <c r="C92" s="6"/>
      <c r="D92" s="6"/>
      <c r="E92" s="6"/>
      <c r="F92" s="5"/>
    </row>
    <row r="93" spans="1:6" x14ac:dyDescent="0.3">
      <c r="A93" s="6"/>
      <c r="B93" s="6"/>
      <c r="C93" s="6"/>
      <c r="D93" s="6"/>
      <c r="E93" s="6"/>
      <c r="F93" s="5"/>
    </row>
    <row r="94" spans="1:6" x14ac:dyDescent="0.3">
      <c r="A94" s="6"/>
      <c r="B94" s="6"/>
      <c r="C94" s="6"/>
      <c r="D94" s="6"/>
      <c r="E94" s="6"/>
      <c r="F94" s="5"/>
    </row>
    <row r="95" spans="1:6" x14ac:dyDescent="0.3">
      <c r="A95" s="6"/>
      <c r="B95" s="6"/>
      <c r="C95" s="6"/>
      <c r="D95" s="6"/>
      <c r="E95" s="6"/>
      <c r="F95" s="5"/>
    </row>
    <row r="96" spans="1:6" x14ac:dyDescent="0.3">
      <c r="A96" s="6"/>
      <c r="B96" s="6"/>
      <c r="C96" s="6"/>
      <c r="D96" s="6"/>
      <c r="E96" s="6"/>
      <c r="F96" s="5"/>
    </row>
    <row r="97" spans="1:6" x14ac:dyDescent="0.3">
      <c r="A97" s="6"/>
      <c r="B97" s="6"/>
      <c r="C97" s="6"/>
      <c r="D97" s="6"/>
      <c r="E97" s="6"/>
      <c r="F97" s="5"/>
    </row>
    <row r="98" spans="1:6" x14ac:dyDescent="0.3">
      <c r="A98" s="6"/>
      <c r="B98" s="6"/>
      <c r="C98" s="6"/>
      <c r="D98" s="6"/>
      <c r="E98" s="6"/>
      <c r="F98" s="5"/>
    </row>
    <row r="99" spans="1:6" x14ac:dyDescent="0.3">
      <c r="A99" s="6"/>
      <c r="B99" s="6"/>
      <c r="C99" s="6"/>
      <c r="D99" s="6"/>
      <c r="E99" s="6"/>
      <c r="F99" s="5"/>
    </row>
    <row r="100" spans="1:6" x14ac:dyDescent="0.3">
      <c r="A100" s="6"/>
      <c r="B100" s="6"/>
      <c r="C100" s="6"/>
      <c r="D100" s="6"/>
      <c r="E100" s="6"/>
      <c r="F100" s="5"/>
    </row>
    <row r="101" spans="1:6" x14ac:dyDescent="0.3">
      <c r="A101" s="6"/>
      <c r="B101" s="6"/>
      <c r="C101" s="6"/>
      <c r="D101" s="6"/>
      <c r="E101" s="6"/>
      <c r="F101" s="5"/>
    </row>
    <row r="102" spans="1:6" x14ac:dyDescent="0.3">
      <c r="A102" s="6"/>
      <c r="B102" s="6"/>
      <c r="C102" s="6"/>
      <c r="D102" s="6"/>
      <c r="E102" s="6"/>
      <c r="F102" s="5"/>
    </row>
    <row r="103" spans="1:6" x14ac:dyDescent="0.3">
      <c r="A103" s="6"/>
      <c r="B103" s="6"/>
      <c r="C103" s="6"/>
      <c r="D103" s="6"/>
      <c r="E103" s="6"/>
      <c r="F103" s="5"/>
    </row>
    <row r="104" spans="1:6" x14ac:dyDescent="0.3">
      <c r="A104" s="6"/>
      <c r="B104" s="6"/>
      <c r="C104" s="6"/>
      <c r="D104" s="6"/>
      <c r="E104" s="6"/>
      <c r="F104" s="5"/>
    </row>
    <row r="105" spans="1:6" x14ac:dyDescent="0.3">
      <c r="A105" s="6"/>
      <c r="B105" s="6"/>
      <c r="C105" s="6"/>
      <c r="D105" s="6"/>
      <c r="E105" s="6"/>
      <c r="F105" s="5"/>
    </row>
    <row r="106" spans="1:6" x14ac:dyDescent="0.3">
      <c r="A106" s="6"/>
      <c r="B106" s="6"/>
      <c r="C106" s="6"/>
      <c r="D106" s="6"/>
      <c r="E106" s="6"/>
      <c r="F106" s="5"/>
    </row>
    <row r="107" spans="1:6" x14ac:dyDescent="0.3">
      <c r="A107" s="6"/>
      <c r="B107" s="6"/>
      <c r="C107" s="6"/>
      <c r="D107" s="6"/>
      <c r="E107" s="6"/>
      <c r="F107" s="5"/>
    </row>
    <row r="108" spans="1:6" x14ac:dyDescent="0.3">
      <c r="A108" s="6"/>
      <c r="B108" s="6"/>
      <c r="C108" s="6"/>
      <c r="D108" s="6"/>
      <c r="E108" s="6"/>
      <c r="F108" s="5"/>
    </row>
    <row r="109" spans="1:6" x14ac:dyDescent="0.3">
      <c r="A109" s="6"/>
      <c r="B109" s="6"/>
      <c r="C109" s="6"/>
      <c r="D109" s="6"/>
      <c r="E109" s="6"/>
      <c r="F109" s="5"/>
    </row>
    <row r="110" spans="1:6" x14ac:dyDescent="0.3">
      <c r="A110" s="6"/>
      <c r="B110" s="6"/>
      <c r="C110" s="6"/>
      <c r="D110" s="6"/>
      <c r="E110" s="6"/>
      <c r="F110" s="5"/>
    </row>
    <row r="111" spans="1:6" x14ac:dyDescent="0.3">
      <c r="A111" s="6"/>
      <c r="B111" s="6"/>
      <c r="C111" s="6"/>
      <c r="D111" s="6"/>
      <c r="E111" s="6"/>
      <c r="F111" s="5"/>
    </row>
    <row r="112" spans="1:6" x14ac:dyDescent="0.3">
      <c r="A112" s="6"/>
      <c r="B112" s="6"/>
      <c r="C112" s="6"/>
      <c r="D112" s="6"/>
      <c r="E112" s="6"/>
      <c r="F112" s="5"/>
    </row>
    <row r="113" spans="1:6" x14ac:dyDescent="0.3">
      <c r="A113" s="6"/>
      <c r="B113" s="6"/>
      <c r="C113" s="6"/>
      <c r="D113" s="6"/>
      <c r="E113" s="6"/>
      <c r="F113" s="5"/>
    </row>
    <row r="114" spans="1:6" x14ac:dyDescent="0.3">
      <c r="A114" s="6"/>
      <c r="B114" s="6"/>
      <c r="C114" s="6"/>
      <c r="D114" s="6"/>
      <c r="E114" s="6"/>
      <c r="F114" s="5"/>
    </row>
    <row r="115" spans="1:6" x14ac:dyDescent="0.3">
      <c r="A115" s="6"/>
      <c r="B115" s="6"/>
      <c r="C115" s="6"/>
      <c r="D115" s="6"/>
      <c r="E115" s="6"/>
      <c r="F115" s="5"/>
    </row>
    <row r="116" spans="1:6" x14ac:dyDescent="0.3">
      <c r="A116" s="6"/>
      <c r="B116" s="6"/>
      <c r="C116" s="6"/>
      <c r="D116" s="6"/>
      <c r="E116" s="6"/>
      <c r="F116" s="5"/>
    </row>
    <row r="117" spans="1:6" x14ac:dyDescent="0.3">
      <c r="A117" s="6"/>
      <c r="B117" s="6"/>
      <c r="C117" s="6"/>
      <c r="D117" s="6"/>
      <c r="E117" s="6"/>
      <c r="F117" s="5"/>
    </row>
    <row r="118" spans="1:6" x14ac:dyDescent="0.3">
      <c r="A118" s="6"/>
      <c r="B118" s="6"/>
      <c r="C118" s="6"/>
      <c r="D118" s="6"/>
      <c r="E118" s="6"/>
      <c r="F118" s="5"/>
    </row>
    <row r="119" spans="1:6" x14ac:dyDescent="0.3">
      <c r="A119" s="6"/>
      <c r="B119" s="6"/>
      <c r="C119" s="6"/>
      <c r="D119" s="6"/>
      <c r="E119" s="6"/>
      <c r="F119" s="5"/>
    </row>
    <row r="120" spans="1:6" x14ac:dyDescent="0.3">
      <c r="A120" s="6"/>
      <c r="B120" s="6"/>
      <c r="C120" s="6"/>
      <c r="D120" s="6"/>
      <c r="E120" s="6"/>
      <c r="F120" s="5"/>
    </row>
    <row r="121" spans="1:6" x14ac:dyDescent="0.3">
      <c r="A121" s="6"/>
      <c r="B121" s="6"/>
      <c r="C121" s="6"/>
      <c r="D121" s="6"/>
      <c r="E121" s="6"/>
      <c r="F121" s="5"/>
    </row>
    <row r="122" spans="1:6" x14ac:dyDescent="0.3">
      <c r="A122" s="6"/>
      <c r="B122" s="6"/>
      <c r="C122" s="6"/>
      <c r="D122" s="6"/>
      <c r="E122" s="6"/>
      <c r="F122" s="5"/>
    </row>
    <row r="123" spans="1:6" x14ac:dyDescent="0.3">
      <c r="A123" s="6"/>
      <c r="B123" s="6"/>
      <c r="C123" s="6"/>
      <c r="D123" s="6"/>
      <c r="E123" s="6"/>
      <c r="F123" s="5"/>
    </row>
    <row r="124" spans="1:6" x14ac:dyDescent="0.3">
      <c r="A124" s="6"/>
      <c r="B124" s="6"/>
      <c r="C124" s="6"/>
      <c r="D124" s="6"/>
      <c r="E124" s="6"/>
      <c r="F124" s="5"/>
    </row>
    <row r="125" spans="1:6" x14ac:dyDescent="0.3">
      <c r="A125" s="6"/>
      <c r="B125" s="6"/>
      <c r="C125" s="6"/>
      <c r="D125" s="6"/>
      <c r="E125" s="6"/>
      <c r="F125" s="5"/>
    </row>
    <row r="126" spans="1:6" x14ac:dyDescent="0.3">
      <c r="A126" s="6"/>
      <c r="B126" s="6"/>
      <c r="C126" s="6"/>
      <c r="D126" s="6"/>
      <c r="E126" s="6"/>
      <c r="F126" s="5"/>
    </row>
    <row r="127" spans="1:6" x14ac:dyDescent="0.3">
      <c r="A127" s="6"/>
      <c r="B127" s="6"/>
      <c r="C127" s="6"/>
      <c r="D127" s="6"/>
      <c r="E127" s="6"/>
      <c r="F127" s="5"/>
    </row>
    <row r="128" spans="1:6" x14ac:dyDescent="0.3">
      <c r="A128" s="6"/>
      <c r="B128" s="6"/>
      <c r="C128" s="6"/>
      <c r="D128" s="6"/>
      <c r="E128" s="6"/>
      <c r="F128" s="5"/>
    </row>
    <row r="129" spans="1:6" x14ac:dyDescent="0.3">
      <c r="A129" s="6"/>
      <c r="B129" s="6"/>
      <c r="C129" s="6"/>
      <c r="D129" s="6"/>
      <c r="E129" s="6"/>
      <c r="F129" s="5"/>
    </row>
    <row r="130" spans="1:6" x14ac:dyDescent="0.3">
      <c r="A130" s="6"/>
      <c r="B130" s="6"/>
      <c r="C130" s="6"/>
      <c r="D130" s="6"/>
      <c r="E130" s="6"/>
      <c r="F130" s="5"/>
    </row>
    <row r="131" spans="1:6" x14ac:dyDescent="0.3">
      <c r="A131" s="6"/>
      <c r="B131" s="6"/>
      <c r="C131" s="6"/>
      <c r="D131" s="6"/>
      <c r="E131" s="6"/>
      <c r="F131" s="5"/>
    </row>
    <row r="132" spans="1:6" x14ac:dyDescent="0.3">
      <c r="A132" s="6"/>
      <c r="B132" s="6"/>
      <c r="C132" s="6"/>
      <c r="D132" s="6"/>
      <c r="E132" s="6"/>
      <c r="F132" s="5"/>
    </row>
    <row r="133" spans="1:6" x14ac:dyDescent="0.3">
      <c r="A133" s="6"/>
      <c r="B133" s="6"/>
      <c r="C133" s="6"/>
      <c r="D133" s="6"/>
      <c r="E133" s="6"/>
      <c r="F133" s="5"/>
    </row>
    <row r="134" spans="1:6" x14ac:dyDescent="0.3">
      <c r="A134" s="6"/>
      <c r="B134" s="6"/>
      <c r="C134" s="6"/>
      <c r="D134" s="6"/>
      <c r="E134" s="6"/>
      <c r="F134" s="5"/>
    </row>
    <row r="135" spans="1:6" x14ac:dyDescent="0.3">
      <c r="A135" s="6"/>
      <c r="B135" s="6"/>
      <c r="C135" s="6"/>
      <c r="D135" s="6"/>
      <c r="E135" s="6"/>
      <c r="F135" s="5"/>
    </row>
    <row r="136" spans="1:6" x14ac:dyDescent="0.3">
      <c r="A136" s="6"/>
      <c r="B136" s="6"/>
      <c r="C136" s="6"/>
      <c r="D136" s="6"/>
      <c r="E136" s="6"/>
      <c r="F136" s="5"/>
    </row>
    <row r="137" spans="1:6" x14ac:dyDescent="0.3">
      <c r="A137" s="6"/>
      <c r="B137" s="6"/>
      <c r="C137" s="6"/>
      <c r="D137" s="6"/>
      <c r="E137" s="6"/>
      <c r="F137" s="5"/>
    </row>
    <row r="138" spans="1:6" x14ac:dyDescent="0.3">
      <c r="A138" s="6"/>
      <c r="B138" s="6"/>
      <c r="C138" s="6"/>
      <c r="D138" s="6"/>
      <c r="E138" s="6"/>
      <c r="F138" s="5"/>
    </row>
    <row r="139" spans="1:6" x14ac:dyDescent="0.3">
      <c r="A139" s="6"/>
      <c r="B139" s="6"/>
      <c r="C139" s="6"/>
      <c r="D139" s="6"/>
      <c r="E139" s="6"/>
      <c r="F139" s="5"/>
    </row>
    <row r="140" spans="1:6" x14ac:dyDescent="0.3">
      <c r="A140" s="6"/>
      <c r="B140" s="6"/>
      <c r="C140" s="6"/>
      <c r="D140" s="6"/>
      <c r="E140" s="6"/>
      <c r="F140" s="5"/>
    </row>
    <row r="141" spans="1:6" x14ac:dyDescent="0.3">
      <c r="A141" s="6"/>
      <c r="B141" s="6"/>
      <c r="C141" s="6"/>
      <c r="D141" s="6"/>
      <c r="E141" s="6"/>
      <c r="F141" s="5"/>
    </row>
    <row r="142" spans="1:6" x14ac:dyDescent="0.3">
      <c r="A142" s="6"/>
      <c r="B142" s="6"/>
      <c r="C142" s="6"/>
      <c r="D142" s="6"/>
      <c r="E142" s="6"/>
      <c r="F142" s="5"/>
    </row>
    <row r="143" spans="1:6" x14ac:dyDescent="0.3">
      <c r="A143" s="6"/>
      <c r="B143" s="6"/>
      <c r="C143" s="6"/>
      <c r="D143" s="6"/>
      <c r="E143" s="6"/>
      <c r="F143" s="5"/>
    </row>
    <row r="144" spans="1:6" x14ac:dyDescent="0.3">
      <c r="A144" s="6"/>
      <c r="B144" s="6"/>
      <c r="C144" s="6"/>
      <c r="D144" s="6"/>
      <c r="E144" s="6"/>
      <c r="F144" s="5"/>
    </row>
    <row r="145" spans="1:6" x14ac:dyDescent="0.3">
      <c r="A145" s="6"/>
      <c r="B145" s="6"/>
      <c r="C145" s="6"/>
      <c r="D145" s="6"/>
      <c r="E145" s="6"/>
      <c r="F145" s="5"/>
    </row>
    <row r="146" spans="1:6" x14ac:dyDescent="0.3">
      <c r="A146" s="6"/>
      <c r="B146" s="6"/>
      <c r="C146" s="6"/>
      <c r="D146" s="6"/>
      <c r="E146" s="6"/>
      <c r="F146" s="5"/>
    </row>
    <row r="147" spans="1:6" x14ac:dyDescent="0.3">
      <c r="A147" s="6"/>
      <c r="B147" s="6"/>
      <c r="C147" s="6"/>
      <c r="D147" s="6"/>
      <c r="E147" s="6"/>
      <c r="F147" s="5"/>
    </row>
    <row r="148" spans="1:6" x14ac:dyDescent="0.3">
      <c r="A148" s="6"/>
      <c r="B148" s="6"/>
      <c r="C148" s="6"/>
      <c r="D148" s="6"/>
      <c r="E148" s="6"/>
      <c r="F148" s="5"/>
    </row>
    <row r="149" spans="1:6" x14ac:dyDescent="0.3">
      <c r="A149" s="6"/>
      <c r="B149" s="6"/>
      <c r="C149" s="6"/>
      <c r="D149" s="6"/>
      <c r="E149" s="6"/>
      <c r="F149" s="5"/>
    </row>
    <row r="150" spans="1:6" x14ac:dyDescent="0.3">
      <c r="A150" s="6"/>
      <c r="B150" s="6"/>
      <c r="C150" s="6"/>
      <c r="D150" s="6"/>
      <c r="E150" s="6"/>
      <c r="F150" s="5"/>
    </row>
    <row r="151" spans="1:6" x14ac:dyDescent="0.3">
      <c r="A151" s="6"/>
      <c r="B151" s="6"/>
      <c r="C151" s="6"/>
      <c r="D151" s="6"/>
      <c r="E151" s="6"/>
      <c r="F151" s="5"/>
    </row>
    <row r="152" spans="1:6" x14ac:dyDescent="0.3">
      <c r="A152" s="6"/>
      <c r="B152" s="6"/>
      <c r="C152" s="6"/>
      <c r="D152" s="6"/>
      <c r="E152" s="6"/>
      <c r="F152" s="5"/>
    </row>
    <row r="153" spans="1:6" x14ac:dyDescent="0.3">
      <c r="A153" s="6"/>
      <c r="B153" s="6"/>
      <c r="C153" s="6"/>
      <c r="D153" s="6"/>
      <c r="E153" s="6"/>
      <c r="F153" s="5"/>
    </row>
    <row r="154" spans="1:6" x14ac:dyDescent="0.3">
      <c r="A154" s="6"/>
      <c r="B154" s="6"/>
      <c r="C154" s="6"/>
      <c r="D154" s="6"/>
      <c r="E154" s="6"/>
      <c r="F154" s="5"/>
    </row>
    <row r="155" spans="1:6" x14ac:dyDescent="0.3">
      <c r="A155" s="6"/>
      <c r="B155" s="6"/>
      <c r="C155" s="6"/>
      <c r="D155" s="6"/>
      <c r="E155" s="6"/>
      <c r="F155" s="5"/>
    </row>
    <row r="156" spans="1:6" x14ac:dyDescent="0.3">
      <c r="A156" s="6"/>
      <c r="B156" s="6"/>
      <c r="C156" s="6"/>
      <c r="D156" s="6"/>
      <c r="E156" s="6"/>
      <c r="F156" s="5"/>
    </row>
    <row r="157" spans="1:6" x14ac:dyDescent="0.3">
      <c r="A157" s="6"/>
      <c r="B157" s="6"/>
      <c r="C157" s="6"/>
      <c r="D157" s="6"/>
      <c r="E157" s="6"/>
      <c r="F157" s="5"/>
    </row>
    <row r="158" spans="1:6" x14ac:dyDescent="0.3">
      <c r="A158" s="6"/>
      <c r="B158" s="6"/>
      <c r="C158" s="6"/>
      <c r="D158" s="6"/>
      <c r="E158" s="6"/>
      <c r="F158" s="5"/>
    </row>
    <row r="159" spans="1:6" x14ac:dyDescent="0.3">
      <c r="A159" s="6"/>
      <c r="B159" s="6"/>
      <c r="C159" s="6"/>
      <c r="D159" s="6"/>
      <c r="E159" s="6"/>
      <c r="F159" s="5"/>
    </row>
    <row r="160" spans="1:6" x14ac:dyDescent="0.3">
      <c r="A160" s="6"/>
      <c r="B160" s="6"/>
      <c r="C160" s="6"/>
      <c r="D160" s="6"/>
      <c r="E160" s="6"/>
      <c r="F160" s="5"/>
    </row>
    <row r="161" spans="1:6" x14ac:dyDescent="0.3">
      <c r="A161" s="6"/>
      <c r="B161" s="6"/>
      <c r="C161" s="6"/>
      <c r="D161" s="6"/>
      <c r="E161" s="6"/>
      <c r="F161" s="5"/>
    </row>
    <row r="162" spans="1:6" x14ac:dyDescent="0.3">
      <c r="A162" s="6"/>
      <c r="B162" s="6"/>
      <c r="C162" s="6"/>
      <c r="D162" s="6"/>
      <c r="E162" s="6"/>
      <c r="F162" s="5"/>
    </row>
    <row r="163" spans="1:6" x14ac:dyDescent="0.3">
      <c r="A163" s="6"/>
      <c r="B163" s="6"/>
      <c r="C163" s="6"/>
      <c r="D163" s="6"/>
      <c r="E163" s="6"/>
      <c r="F163" s="5"/>
    </row>
    <row r="164" spans="1:6" x14ac:dyDescent="0.3">
      <c r="A164" s="6"/>
      <c r="B164" s="6"/>
      <c r="C164" s="6"/>
      <c r="D164" s="6"/>
      <c r="E164" s="6"/>
      <c r="F164" s="5"/>
    </row>
    <row r="165" spans="1:6" x14ac:dyDescent="0.3">
      <c r="A165" s="6"/>
      <c r="B165" s="6"/>
      <c r="C165" s="6"/>
      <c r="D165" s="6"/>
      <c r="E165" s="6"/>
      <c r="F165" s="5"/>
    </row>
    <row r="166" spans="1:6" x14ac:dyDescent="0.3">
      <c r="A166" s="6"/>
      <c r="B166" s="6"/>
      <c r="C166" s="6"/>
      <c r="D166" s="6"/>
      <c r="E166" s="6"/>
      <c r="F166" s="5"/>
    </row>
    <row r="167" spans="1:6" x14ac:dyDescent="0.3">
      <c r="A167" s="6"/>
      <c r="B167" s="6"/>
      <c r="C167" s="6"/>
      <c r="D167" s="6"/>
      <c r="E167" s="6"/>
      <c r="F167" s="5"/>
    </row>
    <row r="168" spans="1:6" x14ac:dyDescent="0.3">
      <c r="A168" s="6"/>
      <c r="B168" s="6"/>
      <c r="C168" s="6"/>
      <c r="D168" s="6"/>
      <c r="E168" s="6"/>
      <c r="F168" s="5"/>
    </row>
    <row r="169" spans="1:6" x14ac:dyDescent="0.3">
      <c r="A169" s="6"/>
      <c r="B169" s="6"/>
      <c r="C169" s="6"/>
      <c r="D169" s="6"/>
      <c r="E169" s="6"/>
      <c r="F169" s="5"/>
    </row>
    <row r="170" spans="1:6" x14ac:dyDescent="0.3">
      <c r="A170" s="6"/>
      <c r="B170" s="6"/>
      <c r="C170" s="6"/>
      <c r="D170" s="6"/>
      <c r="E170" s="6"/>
      <c r="F170" s="5"/>
    </row>
    <row r="171" spans="1:6" x14ac:dyDescent="0.3">
      <c r="A171" s="6"/>
      <c r="B171" s="6"/>
      <c r="C171" s="6"/>
      <c r="D171" s="6"/>
      <c r="E171" s="6"/>
      <c r="F171" s="5"/>
    </row>
    <row r="172" spans="1:6" x14ac:dyDescent="0.3">
      <c r="A172" s="6"/>
      <c r="B172" s="6"/>
      <c r="C172" s="6"/>
      <c r="D172" s="6"/>
      <c r="E172" s="6"/>
      <c r="F172" s="5"/>
    </row>
    <row r="173" spans="1:6" x14ac:dyDescent="0.3">
      <c r="A173" s="6"/>
      <c r="B173" s="6"/>
      <c r="C173" s="6"/>
      <c r="D173" s="6"/>
      <c r="E173" s="6"/>
      <c r="F173" s="5"/>
    </row>
    <row r="174" spans="1:6" x14ac:dyDescent="0.3">
      <c r="A174" s="6"/>
      <c r="B174" s="6"/>
      <c r="C174" s="6"/>
      <c r="D174" s="6"/>
      <c r="E174" s="6"/>
      <c r="F174" s="5"/>
    </row>
    <row r="175" spans="1:6" x14ac:dyDescent="0.3">
      <c r="A175" s="6"/>
      <c r="B175" s="6"/>
      <c r="C175" s="6"/>
      <c r="D175" s="6"/>
      <c r="E175" s="6"/>
      <c r="F175" s="5"/>
    </row>
    <row r="176" spans="1:6" x14ac:dyDescent="0.3">
      <c r="A176" s="6"/>
      <c r="B176" s="6"/>
      <c r="C176" s="6"/>
      <c r="D176" s="6"/>
      <c r="E176" s="6"/>
      <c r="F176" s="5"/>
    </row>
    <row r="177" spans="1:6" x14ac:dyDescent="0.3">
      <c r="A177" s="6"/>
      <c r="B177" s="6"/>
      <c r="C177" s="6"/>
      <c r="D177" s="6"/>
      <c r="E177" s="6"/>
      <c r="F177" s="5"/>
    </row>
    <row r="178" spans="1:6" x14ac:dyDescent="0.3">
      <c r="A178" s="6"/>
      <c r="B178" s="6"/>
      <c r="C178" s="6"/>
      <c r="D178" s="6"/>
      <c r="E178" s="6"/>
      <c r="F178" s="5"/>
    </row>
    <row r="179" spans="1:6" x14ac:dyDescent="0.3">
      <c r="A179" s="6"/>
      <c r="B179" s="6"/>
      <c r="C179" s="6"/>
      <c r="D179" s="6"/>
      <c r="E179" s="6"/>
      <c r="F179" s="5"/>
    </row>
    <row r="180" spans="1:6" x14ac:dyDescent="0.3">
      <c r="A180" s="6"/>
      <c r="B180" s="6"/>
      <c r="C180" s="6"/>
      <c r="D180" s="6"/>
      <c r="E180" s="6"/>
      <c r="F180" s="5"/>
    </row>
    <row r="181" spans="1:6" x14ac:dyDescent="0.3">
      <c r="A181" s="6"/>
      <c r="B181" s="6"/>
      <c r="C181" s="6"/>
      <c r="D181" s="6"/>
      <c r="E181" s="6"/>
      <c r="F181" s="5"/>
    </row>
    <row r="182" spans="1:6" x14ac:dyDescent="0.3">
      <c r="A182" s="6"/>
      <c r="B182" s="6"/>
      <c r="C182" s="6"/>
      <c r="D182" s="6"/>
      <c r="E182" s="6"/>
      <c r="F182" s="5"/>
    </row>
    <row r="183" spans="1:6" x14ac:dyDescent="0.3">
      <c r="A183" s="6"/>
      <c r="B183" s="6"/>
      <c r="C183" s="6"/>
      <c r="D183" s="6"/>
      <c r="E183" s="6"/>
      <c r="F183" s="5"/>
    </row>
    <row r="184" spans="1:6" x14ac:dyDescent="0.3">
      <c r="A184" s="6"/>
      <c r="B184" s="6"/>
      <c r="C184" s="6"/>
      <c r="D184" s="6"/>
      <c r="E184" s="6"/>
      <c r="F184" s="5"/>
    </row>
    <row r="185" spans="1:6" x14ac:dyDescent="0.3">
      <c r="A185" s="6"/>
      <c r="B185" s="6"/>
      <c r="C185" s="6"/>
      <c r="D185" s="6"/>
      <c r="E185" s="6"/>
      <c r="F185" s="5"/>
    </row>
    <row r="186" spans="1:6" x14ac:dyDescent="0.3">
      <c r="A186" s="6"/>
      <c r="B186" s="6"/>
      <c r="C186" s="6"/>
      <c r="D186" s="6"/>
      <c r="E186" s="6"/>
      <c r="F186" s="5"/>
    </row>
    <row r="187" spans="1:6" x14ac:dyDescent="0.3">
      <c r="A187" s="6"/>
      <c r="B187" s="6"/>
      <c r="C187" s="6"/>
      <c r="D187" s="6"/>
      <c r="E187" s="6"/>
      <c r="F187" s="5"/>
    </row>
    <row r="188" spans="1:6" x14ac:dyDescent="0.3">
      <c r="A188" s="6"/>
      <c r="B188" s="6"/>
      <c r="C188" s="6"/>
      <c r="D188" s="6"/>
      <c r="E188" s="6"/>
      <c r="F188" s="5"/>
    </row>
    <row r="189" spans="1:6" x14ac:dyDescent="0.3">
      <c r="A189" s="6"/>
      <c r="B189" s="6"/>
      <c r="C189" s="6"/>
      <c r="D189" s="6"/>
      <c r="E189" s="6"/>
      <c r="F189" s="5"/>
    </row>
    <row r="190" spans="1:6" x14ac:dyDescent="0.3">
      <c r="A190" s="6"/>
      <c r="B190" s="6"/>
      <c r="C190" s="6"/>
      <c r="D190" s="6"/>
      <c r="E190" s="6"/>
      <c r="F190" s="5"/>
    </row>
    <row r="191" spans="1:6" x14ac:dyDescent="0.3">
      <c r="A191" s="6"/>
      <c r="B191" s="6"/>
      <c r="C191" s="6"/>
      <c r="D191" s="6"/>
      <c r="E191" s="6"/>
      <c r="F191" s="5"/>
    </row>
    <row r="192" spans="1:6" x14ac:dyDescent="0.3">
      <c r="A192" s="6"/>
      <c r="B192" s="6"/>
      <c r="C192" s="6"/>
      <c r="D192" s="6"/>
      <c r="E192" s="6"/>
      <c r="F192" s="5"/>
    </row>
    <row r="193" spans="1:6" x14ac:dyDescent="0.3">
      <c r="A193" s="6"/>
      <c r="B193" s="6"/>
      <c r="C193" s="6"/>
      <c r="D193" s="6"/>
      <c r="E193" s="6"/>
      <c r="F193" s="5"/>
    </row>
    <row r="194" spans="1:6" x14ac:dyDescent="0.3">
      <c r="A194" s="6"/>
      <c r="B194" s="6"/>
      <c r="C194" s="6"/>
      <c r="D194" s="6"/>
      <c r="E194" s="6"/>
      <c r="F194" s="5"/>
    </row>
    <row r="195" spans="1:6" x14ac:dyDescent="0.3">
      <c r="A195" s="6"/>
      <c r="B195" s="6"/>
      <c r="C195" s="6"/>
      <c r="D195" s="6"/>
      <c r="E195" s="6"/>
      <c r="F195" s="5"/>
    </row>
    <row r="196" spans="1:6" x14ac:dyDescent="0.3">
      <c r="A196" s="6"/>
      <c r="B196" s="6"/>
      <c r="C196" s="6"/>
      <c r="D196" s="6"/>
      <c r="E196" s="6"/>
      <c r="F196" s="5"/>
    </row>
    <row r="197" spans="1:6" x14ac:dyDescent="0.3">
      <c r="A197" s="6"/>
      <c r="B197" s="6"/>
      <c r="C197" s="6"/>
      <c r="D197" s="6"/>
      <c r="E197" s="6"/>
      <c r="F197" s="5"/>
    </row>
    <row r="198" spans="1:6" x14ac:dyDescent="0.3">
      <c r="A198" s="6"/>
      <c r="B198" s="6"/>
      <c r="C198" s="6"/>
      <c r="D198" s="6"/>
      <c r="E198" s="6"/>
      <c r="F198" s="5"/>
    </row>
    <row r="199" spans="1:6" x14ac:dyDescent="0.3">
      <c r="A199" s="6"/>
      <c r="B199" s="6"/>
      <c r="C199" s="6"/>
      <c r="D199" s="6"/>
      <c r="E199" s="6"/>
      <c r="F199" s="5"/>
    </row>
    <row r="200" spans="1:6" x14ac:dyDescent="0.3">
      <c r="A200" s="6"/>
      <c r="B200" s="6"/>
      <c r="C200" s="6"/>
      <c r="D200" s="6"/>
      <c r="E200" s="6"/>
      <c r="F200" s="5"/>
    </row>
    <row r="201" spans="1:6" x14ac:dyDescent="0.3">
      <c r="A201" s="6"/>
      <c r="B201" s="6"/>
      <c r="C201" s="6"/>
      <c r="D201" s="6"/>
      <c r="E201" s="6"/>
      <c r="F201" s="5"/>
    </row>
    <row r="202" spans="1:6" x14ac:dyDescent="0.3">
      <c r="A202" s="6"/>
      <c r="B202" s="6"/>
      <c r="C202" s="6"/>
      <c r="D202" s="6"/>
      <c r="E202" s="6"/>
      <c r="F202" s="5"/>
    </row>
    <row r="203" spans="1:6" x14ac:dyDescent="0.3">
      <c r="A203" s="6"/>
      <c r="B203" s="6"/>
      <c r="C203" s="6"/>
      <c r="D203" s="6"/>
      <c r="E203" s="6"/>
      <c r="F203" s="5"/>
    </row>
    <row r="204" spans="1:6" x14ac:dyDescent="0.3">
      <c r="A204" s="6"/>
      <c r="B204" s="6"/>
      <c r="C204" s="6"/>
      <c r="D204" s="6"/>
      <c r="E204" s="6"/>
      <c r="F204" s="5"/>
    </row>
    <row r="205" spans="1:6" x14ac:dyDescent="0.3">
      <c r="A205" s="6"/>
      <c r="B205" s="6"/>
      <c r="C205" s="6"/>
      <c r="D205" s="6"/>
      <c r="E205" s="6"/>
      <c r="F205" s="5"/>
    </row>
    <row r="206" spans="1:6" x14ac:dyDescent="0.3">
      <c r="A206" s="6"/>
      <c r="B206" s="6"/>
      <c r="C206" s="6"/>
      <c r="D206" s="6"/>
      <c r="E206" s="6"/>
      <c r="F206" s="5"/>
    </row>
    <row r="207" spans="1:6" x14ac:dyDescent="0.3">
      <c r="A207" s="6"/>
      <c r="B207" s="6"/>
      <c r="C207" s="6"/>
      <c r="D207" s="6"/>
      <c r="E207" s="6"/>
      <c r="F207" s="5"/>
    </row>
    <row r="208" spans="1:6" x14ac:dyDescent="0.3">
      <c r="A208" s="6"/>
      <c r="B208" s="6"/>
      <c r="C208" s="6"/>
      <c r="D208" s="6"/>
      <c r="E208" s="6"/>
      <c r="F208" s="5"/>
    </row>
    <row r="209" spans="1:6" x14ac:dyDescent="0.3">
      <c r="A209" s="6"/>
      <c r="B209" s="6"/>
      <c r="C209" s="6"/>
      <c r="D209" s="6"/>
      <c r="E209" s="6"/>
      <c r="F209" s="5"/>
    </row>
    <row r="210" spans="1:6" x14ac:dyDescent="0.3">
      <c r="A210" s="6"/>
      <c r="B210" s="6"/>
      <c r="C210" s="6"/>
      <c r="D210" s="6"/>
      <c r="E210" s="6"/>
      <c r="F210" s="5"/>
    </row>
    <row r="211" spans="1:6" x14ac:dyDescent="0.3">
      <c r="A211" s="6"/>
      <c r="B211" s="6"/>
      <c r="C211" s="6"/>
      <c r="D211" s="6"/>
      <c r="E211" s="6"/>
      <c r="F211" s="5"/>
    </row>
    <row r="212" spans="1:6" x14ac:dyDescent="0.3">
      <c r="A212" s="6"/>
      <c r="B212" s="6"/>
      <c r="C212" s="6"/>
      <c r="D212" s="6"/>
      <c r="E212" s="6"/>
      <c r="F212" s="5"/>
    </row>
    <row r="213" spans="1:6" x14ac:dyDescent="0.3">
      <c r="A213" s="6"/>
      <c r="B213" s="6"/>
      <c r="C213" s="6"/>
      <c r="D213" s="6"/>
      <c r="E213" s="6"/>
      <c r="F213" s="5"/>
    </row>
    <row r="214" spans="1:6" x14ac:dyDescent="0.3">
      <c r="A214" s="6"/>
      <c r="B214" s="6"/>
      <c r="C214" s="6"/>
      <c r="D214" s="6"/>
      <c r="E214" s="6"/>
      <c r="F214" s="5"/>
    </row>
    <row r="215" spans="1:6" x14ac:dyDescent="0.3">
      <c r="A215" s="6"/>
      <c r="B215" s="6"/>
      <c r="C215" s="6"/>
      <c r="D215" s="6"/>
      <c r="E215" s="6"/>
      <c r="F215" s="5"/>
    </row>
    <row r="216" spans="1:6" x14ac:dyDescent="0.3">
      <c r="A216" s="6"/>
      <c r="B216" s="6"/>
      <c r="C216" s="6"/>
      <c r="D216" s="6"/>
      <c r="E216" s="6"/>
      <c r="F216" s="5"/>
    </row>
    <row r="217" spans="1:6" x14ac:dyDescent="0.3">
      <c r="A217" s="6"/>
      <c r="B217" s="6"/>
      <c r="C217" s="6"/>
      <c r="D217" s="6"/>
      <c r="E217" s="6"/>
      <c r="F217" s="5"/>
    </row>
    <row r="218" spans="1:6" x14ac:dyDescent="0.3">
      <c r="A218" s="6"/>
      <c r="B218" s="6"/>
      <c r="C218" s="6"/>
      <c r="D218" s="6"/>
      <c r="E218" s="6"/>
      <c r="F218" s="5"/>
    </row>
    <row r="219" spans="1:6" x14ac:dyDescent="0.3">
      <c r="A219" s="6"/>
      <c r="B219" s="6"/>
      <c r="C219" s="6"/>
      <c r="D219" s="6"/>
      <c r="E219" s="6"/>
      <c r="F219" s="5"/>
    </row>
    <row r="220" spans="1:6" x14ac:dyDescent="0.3">
      <c r="A220" s="6"/>
      <c r="B220" s="6"/>
      <c r="C220" s="6"/>
      <c r="D220" s="6"/>
      <c r="E220" s="6"/>
      <c r="F220" s="5"/>
    </row>
    <row r="221" spans="1:6" x14ac:dyDescent="0.3">
      <c r="A221" s="6"/>
      <c r="B221" s="6"/>
      <c r="C221" s="6"/>
      <c r="D221" s="6"/>
      <c r="E221" s="6"/>
      <c r="F221" s="5"/>
    </row>
    <row r="222" spans="1:6" x14ac:dyDescent="0.3">
      <c r="A222" s="6"/>
      <c r="B222" s="6"/>
      <c r="C222" s="6"/>
      <c r="D222" s="6"/>
      <c r="E222" s="6"/>
      <c r="F222" s="5"/>
    </row>
    <row r="223" spans="1:6" x14ac:dyDescent="0.3">
      <c r="A223" s="6"/>
      <c r="B223" s="6"/>
      <c r="C223" s="6"/>
      <c r="D223" s="6"/>
      <c r="E223" s="6"/>
      <c r="F223" s="5"/>
    </row>
    <row r="224" spans="1:6" x14ac:dyDescent="0.3">
      <c r="A224" s="6"/>
      <c r="B224" s="6"/>
      <c r="C224" s="6"/>
      <c r="D224" s="6"/>
      <c r="E224" s="6"/>
      <c r="F224" s="5"/>
    </row>
    <row r="225" spans="1:6" x14ac:dyDescent="0.3">
      <c r="A225" s="6"/>
      <c r="B225" s="6"/>
      <c r="C225" s="6"/>
      <c r="D225" s="6"/>
      <c r="E225" s="6"/>
      <c r="F225" s="5"/>
    </row>
    <row r="226" spans="1:6" x14ac:dyDescent="0.3">
      <c r="A226" s="6"/>
      <c r="B226" s="6"/>
      <c r="C226" s="6"/>
      <c r="D226" s="6"/>
      <c r="E226" s="6"/>
      <c r="F226" s="5"/>
    </row>
    <row r="227" spans="1:6" x14ac:dyDescent="0.3">
      <c r="A227" s="6"/>
      <c r="B227" s="6"/>
      <c r="C227" s="6"/>
      <c r="D227" s="6"/>
      <c r="E227" s="6"/>
      <c r="F227" s="5"/>
    </row>
    <row r="228" spans="1:6" x14ac:dyDescent="0.3">
      <c r="A228" s="6"/>
      <c r="B228" s="6"/>
      <c r="C228" s="6"/>
      <c r="D228" s="6"/>
      <c r="E228" s="6"/>
      <c r="F228" s="5"/>
    </row>
    <row r="229" spans="1:6" x14ac:dyDescent="0.3">
      <c r="A229" s="6"/>
      <c r="B229" s="6"/>
      <c r="C229" s="6"/>
      <c r="D229" s="6"/>
      <c r="E229" s="6"/>
      <c r="F229" s="5"/>
    </row>
    <row r="230" spans="1:6" x14ac:dyDescent="0.3">
      <c r="A230" s="6"/>
      <c r="B230" s="6"/>
      <c r="C230" s="6"/>
      <c r="D230" s="6"/>
      <c r="E230" s="6"/>
      <c r="F230" s="5"/>
    </row>
    <row r="231" spans="1:6" x14ac:dyDescent="0.3">
      <c r="A231" s="6"/>
      <c r="B231" s="6"/>
      <c r="C231" s="6"/>
      <c r="D231" s="6"/>
      <c r="E231" s="6"/>
      <c r="F231" s="5"/>
    </row>
    <row r="232" spans="1:6" x14ac:dyDescent="0.3">
      <c r="A232" s="6"/>
      <c r="B232" s="6"/>
      <c r="C232" s="6"/>
      <c r="D232" s="6"/>
      <c r="E232" s="6"/>
      <c r="F232" s="5"/>
    </row>
    <row r="233" spans="1:6" x14ac:dyDescent="0.3">
      <c r="A233" s="6"/>
      <c r="B233" s="6"/>
      <c r="C233" s="6"/>
      <c r="D233" s="6"/>
      <c r="E233" s="6"/>
      <c r="F233" s="5"/>
    </row>
    <row r="234" spans="1:6" x14ac:dyDescent="0.3">
      <c r="A234" s="6"/>
      <c r="B234" s="6"/>
      <c r="C234" s="6"/>
      <c r="D234" s="6"/>
      <c r="E234" s="6"/>
      <c r="F234" s="5"/>
    </row>
    <row r="235" spans="1:6" x14ac:dyDescent="0.3">
      <c r="A235" s="6"/>
      <c r="B235" s="6"/>
      <c r="C235" s="6"/>
      <c r="D235" s="6"/>
      <c r="E235" s="6"/>
      <c r="F235" s="5"/>
    </row>
    <row r="236" spans="1:6" x14ac:dyDescent="0.3">
      <c r="A236" s="6"/>
      <c r="B236" s="6"/>
      <c r="C236" s="6"/>
      <c r="D236" s="6"/>
      <c r="E236" s="6"/>
      <c r="F236" s="5"/>
    </row>
    <row r="237" spans="1:6" x14ac:dyDescent="0.3">
      <c r="A237" s="6"/>
      <c r="B237" s="6"/>
      <c r="C237" s="6"/>
      <c r="D237" s="6"/>
      <c r="E237" s="6"/>
      <c r="F237" s="5"/>
    </row>
    <row r="238" spans="1:6" x14ac:dyDescent="0.3">
      <c r="A238" s="6"/>
      <c r="B238" s="6"/>
      <c r="C238" s="6"/>
      <c r="D238" s="6"/>
      <c r="E238" s="6"/>
      <c r="F238" s="5"/>
    </row>
    <row r="239" spans="1:6" x14ac:dyDescent="0.3">
      <c r="A239" s="6"/>
      <c r="B239" s="6"/>
      <c r="C239" s="6"/>
      <c r="D239" s="6"/>
      <c r="E239" s="6"/>
      <c r="F239" s="5"/>
    </row>
    <row r="240" spans="1:6" x14ac:dyDescent="0.3">
      <c r="A240" s="6"/>
      <c r="B240" s="6"/>
      <c r="C240" s="6"/>
      <c r="D240" s="6"/>
      <c r="E240" s="6"/>
      <c r="F240" s="5"/>
    </row>
    <row r="241" spans="1:6" x14ac:dyDescent="0.3">
      <c r="A241" s="6"/>
      <c r="B241" s="6"/>
      <c r="C241" s="6"/>
      <c r="D241" s="6"/>
      <c r="E241" s="6"/>
      <c r="F241" s="5"/>
    </row>
    <row r="242" spans="1:6" x14ac:dyDescent="0.3">
      <c r="A242" s="6"/>
      <c r="B242" s="6"/>
      <c r="C242" s="6"/>
      <c r="D242" s="6"/>
      <c r="E242" s="6"/>
      <c r="F242" s="5"/>
    </row>
    <row r="243" spans="1:6" x14ac:dyDescent="0.3">
      <c r="A243" s="6"/>
      <c r="B243" s="6"/>
      <c r="C243" s="6"/>
      <c r="D243" s="6"/>
      <c r="E243" s="6"/>
      <c r="F243" s="5"/>
    </row>
    <row r="244" spans="1:6" x14ac:dyDescent="0.3">
      <c r="A244" s="6"/>
      <c r="B244" s="6"/>
      <c r="C244" s="6"/>
      <c r="D244" s="6"/>
      <c r="E244" s="6"/>
      <c r="F244" s="5"/>
    </row>
    <row r="245" spans="1:6" x14ac:dyDescent="0.3">
      <c r="A245" s="6"/>
      <c r="B245" s="6"/>
      <c r="C245" s="6"/>
      <c r="D245" s="6"/>
      <c r="E245" s="6"/>
      <c r="F245" s="5"/>
    </row>
    <row r="246" spans="1:6" x14ac:dyDescent="0.3">
      <c r="A246" s="6"/>
      <c r="B246" s="6"/>
      <c r="C246" s="6"/>
      <c r="D246" s="6"/>
      <c r="E246" s="6"/>
      <c r="F246" s="5"/>
    </row>
    <row r="247" spans="1:6" x14ac:dyDescent="0.3">
      <c r="A247" s="6"/>
      <c r="B247" s="6"/>
      <c r="C247" s="6"/>
      <c r="D247" s="6"/>
      <c r="E247" s="6"/>
      <c r="F247" s="5"/>
    </row>
    <row r="248" spans="1:6" x14ac:dyDescent="0.3">
      <c r="A248" s="6"/>
      <c r="B248" s="6"/>
      <c r="C248" s="6"/>
      <c r="D248" s="6"/>
      <c r="E248" s="6"/>
      <c r="F248" s="5"/>
    </row>
    <row r="249" spans="1:6" x14ac:dyDescent="0.3">
      <c r="A249" s="6"/>
      <c r="B249" s="6"/>
      <c r="C249" s="6"/>
      <c r="D249" s="6"/>
      <c r="E249" s="6"/>
      <c r="F249" s="5"/>
    </row>
    <row r="250" spans="1:6" x14ac:dyDescent="0.3">
      <c r="A250" s="6"/>
      <c r="B250" s="6"/>
      <c r="C250" s="6"/>
      <c r="D250" s="6"/>
      <c r="E250" s="6"/>
      <c r="F250" s="5"/>
    </row>
    <row r="251" spans="1:6" x14ac:dyDescent="0.3">
      <c r="A251" s="6"/>
      <c r="B251" s="6"/>
      <c r="C251" s="6"/>
      <c r="D251" s="6"/>
      <c r="E251" s="6"/>
      <c r="F251" s="5"/>
    </row>
    <row r="252" spans="1:6" x14ac:dyDescent="0.3">
      <c r="A252" s="6"/>
      <c r="B252" s="6"/>
      <c r="C252" s="6"/>
      <c r="D252" s="6"/>
      <c r="E252" s="6"/>
      <c r="F252" s="5"/>
    </row>
    <row r="253" spans="1:6" x14ac:dyDescent="0.3">
      <c r="A253" s="6"/>
      <c r="B253" s="6"/>
      <c r="C253" s="6"/>
      <c r="D253" s="6"/>
      <c r="E253" s="6"/>
      <c r="F253" s="5"/>
    </row>
    <row r="254" spans="1:6" x14ac:dyDescent="0.3">
      <c r="A254" s="6"/>
      <c r="B254" s="6"/>
      <c r="C254" s="6"/>
      <c r="D254" s="6"/>
      <c r="E254" s="6"/>
      <c r="F254" s="5"/>
    </row>
    <row r="255" spans="1:6" x14ac:dyDescent="0.3">
      <c r="A255" s="6"/>
      <c r="B255" s="6"/>
      <c r="C255" s="6"/>
      <c r="D255" s="6"/>
      <c r="E255" s="6"/>
      <c r="F255" s="5"/>
    </row>
    <row r="256" spans="1:6" x14ac:dyDescent="0.3">
      <c r="A256" s="6"/>
      <c r="B256" s="6"/>
      <c r="C256" s="6"/>
      <c r="D256" s="6"/>
      <c r="E256" s="6"/>
      <c r="F256" s="5"/>
    </row>
    <row r="257" spans="1:6" x14ac:dyDescent="0.3">
      <c r="A257" s="6"/>
      <c r="B257" s="6"/>
      <c r="C257" s="6"/>
      <c r="D257" s="6"/>
      <c r="E257" s="6"/>
      <c r="F257" s="5"/>
    </row>
    <row r="258" spans="1:6" x14ac:dyDescent="0.3">
      <c r="A258" s="6"/>
      <c r="B258" s="6"/>
      <c r="C258" s="6"/>
      <c r="D258" s="6"/>
      <c r="E258" s="6"/>
      <c r="F258" s="5"/>
    </row>
    <row r="259" spans="1:6" x14ac:dyDescent="0.3">
      <c r="A259" s="6"/>
      <c r="B259" s="6"/>
      <c r="C259" s="6"/>
      <c r="D259" s="6"/>
      <c r="E259" s="6"/>
      <c r="F259" s="5"/>
    </row>
    <row r="260" spans="1:6" x14ac:dyDescent="0.3">
      <c r="A260" s="6"/>
      <c r="B260" s="6"/>
      <c r="C260" s="6"/>
      <c r="D260" s="6"/>
      <c r="E260" s="6"/>
      <c r="F260" s="5"/>
    </row>
    <row r="261" spans="1:6" x14ac:dyDescent="0.3">
      <c r="A261" s="6"/>
      <c r="B261" s="6"/>
      <c r="C261" s="6"/>
      <c r="D261" s="6"/>
      <c r="E261" s="6"/>
      <c r="F261" s="5"/>
    </row>
    <row r="262" spans="1:6" x14ac:dyDescent="0.3">
      <c r="A262" s="6"/>
      <c r="B262" s="6"/>
      <c r="C262" s="6"/>
      <c r="D262" s="6"/>
      <c r="E262" s="6"/>
      <c r="F262" s="5"/>
    </row>
    <row r="263" spans="1:6" x14ac:dyDescent="0.3">
      <c r="A263" s="6"/>
      <c r="B263" s="6"/>
      <c r="C263" s="6"/>
      <c r="D263" s="6"/>
      <c r="E263" s="6"/>
      <c r="F263" s="5"/>
    </row>
    <row r="264" spans="1:6" x14ac:dyDescent="0.3">
      <c r="A264" s="6"/>
      <c r="B264" s="6"/>
      <c r="C264" s="6"/>
      <c r="D264" s="6"/>
      <c r="E264" s="6"/>
      <c r="F264" s="5"/>
    </row>
    <row r="265" spans="1:6" x14ac:dyDescent="0.3">
      <c r="A265" s="6"/>
      <c r="B265" s="6"/>
      <c r="C265" s="6"/>
      <c r="D265" s="6"/>
      <c r="E265" s="6"/>
      <c r="F265" s="5"/>
    </row>
    <row r="266" spans="1:6" x14ac:dyDescent="0.3">
      <c r="A266" s="6"/>
      <c r="B266" s="6"/>
      <c r="C266" s="6"/>
      <c r="D266" s="6"/>
      <c r="E266" s="6"/>
      <c r="F266" s="5"/>
    </row>
    <row r="267" spans="1:6" x14ac:dyDescent="0.3">
      <c r="A267" s="6"/>
      <c r="B267" s="6"/>
      <c r="C267" s="6"/>
      <c r="D267" s="6"/>
      <c r="E267" s="6"/>
      <c r="F267" s="5"/>
    </row>
    <row r="268" spans="1:6" x14ac:dyDescent="0.3">
      <c r="A268" s="6"/>
      <c r="B268" s="6"/>
      <c r="C268" s="6"/>
      <c r="D268" s="6"/>
      <c r="E268" s="6"/>
      <c r="F268" s="5"/>
    </row>
    <row r="269" spans="1:6" x14ac:dyDescent="0.3">
      <c r="A269" s="6"/>
      <c r="B269" s="6"/>
      <c r="C269" s="6"/>
      <c r="D269" s="6"/>
      <c r="E269" s="6"/>
      <c r="F269" s="5"/>
    </row>
    <row r="270" spans="1:6" x14ac:dyDescent="0.3">
      <c r="A270" s="6"/>
      <c r="B270" s="6"/>
      <c r="C270" s="6"/>
      <c r="D270" s="6"/>
      <c r="E270" s="6"/>
      <c r="F270" s="5"/>
    </row>
    <row r="271" spans="1:6" x14ac:dyDescent="0.3">
      <c r="A271" s="6"/>
      <c r="B271" s="6"/>
      <c r="C271" s="6"/>
      <c r="D271" s="6"/>
      <c r="E271" s="6"/>
      <c r="F271" s="5"/>
    </row>
    <row r="272" spans="1:6" x14ac:dyDescent="0.3">
      <c r="A272" s="6"/>
      <c r="B272" s="6"/>
      <c r="C272" s="6"/>
      <c r="D272" s="6"/>
      <c r="E272" s="6"/>
      <c r="F272" s="5"/>
    </row>
    <row r="273" spans="1:6" x14ac:dyDescent="0.3">
      <c r="A273" s="6"/>
      <c r="B273" s="6"/>
      <c r="C273" s="6"/>
      <c r="D273" s="6"/>
      <c r="E273" s="6"/>
      <c r="F273" s="5"/>
    </row>
    <row r="274" spans="1:6" x14ac:dyDescent="0.3">
      <c r="A274" s="6"/>
      <c r="B274" s="6"/>
      <c r="C274" s="6"/>
      <c r="D274" s="6"/>
      <c r="E274" s="6"/>
      <c r="F274" s="5"/>
    </row>
    <row r="275" spans="1:6" x14ac:dyDescent="0.3">
      <c r="A275" s="6"/>
      <c r="B275" s="6"/>
      <c r="C275" s="6"/>
      <c r="D275" s="6"/>
      <c r="E275" s="6"/>
      <c r="F275" s="5"/>
    </row>
    <row r="276" spans="1:6" x14ac:dyDescent="0.3">
      <c r="A276" s="6"/>
      <c r="B276" s="6"/>
      <c r="C276" s="6"/>
      <c r="D276" s="6"/>
      <c r="E276" s="6"/>
      <c r="F276" s="5"/>
    </row>
    <row r="277" spans="1:6" x14ac:dyDescent="0.3">
      <c r="A277" s="6"/>
      <c r="B277" s="6"/>
      <c r="C277" s="6"/>
      <c r="D277" s="6"/>
      <c r="E277" s="6"/>
      <c r="F277" s="5"/>
    </row>
    <row r="278" spans="1:6" x14ac:dyDescent="0.3">
      <c r="A278" s="6"/>
      <c r="B278" s="6"/>
      <c r="C278" s="6"/>
      <c r="D278" s="6"/>
      <c r="E278" s="6"/>
      <c r="F278" s="5"/>
    </row>
    <row r="279" spans="1:6" x14ac:dyDescent="0.3">
      <c r="A279" s="6"/>
      <c r="B279" s="6"/>
      <c r="C279" s="6"/>
      <c r="D279" s="6"/>
      <c r="E279" s="6"/>
      <c r="F279" s="5"/>
    </row>
    <row r="280" spans="1:6" x14ac:dyDescent="0.3">
      <c r="A280" s="6"/>
      <c r="B280" s="6"/>
      <c r="C280" s="6"/>
      <c r="D280" s="6"/>
      <c r="E280" s="6"/>
      <c r="F280" s="5"/>
    </row>
    <row r="281" spans="1:6" x14ac:dyDescent="0.3">
      <c r="A281" s="6"/>
      <c r="B281" s="6"/>
      <c r="C281" s="6"/>
      <c r="D281" s="6"/>
      <c r="E281" s="6"/>
      <c r="F281" s="5"/>
    </row>
    <row r="282" spans="1:6" x14ac:dyDescent="0.3">
      <c r="A282" s="6"/>
      <c r="B282" s="6"/>
      <c r="C282" s="6"/>
      <c r="D282" s="6"/>
      <c r="E282" s="6"/>
      <c r="F282" s="5"/>
    </row>
    <row r="283" spans="1:6" x14ac:dyDescent="0.3">
      <c r="A283" s="6"/>
      <c r="B283" s="6"/>
      <c r="C283" s="6"/>
      <c r="D283" s="6"/>
      <c r="E283" s="6"/>
      <c r="F283" s="5"/>
    </row>
    <row r="284" spans="1:6" x14ac:dyDescent="0.3">
      <c r="A284" s="6"/>
      <c r="B284" s="6"/>
      <c r="C284" s="6"/>
      <c r="D284" s="6"/>
      <c r="E284" s="6"/>
      <c r="F284" s="5"/>
    </row>
    <row r="285" spans="1:6" x14ac:dyDescent="0.3">
      <c r="A285" s="6"/>
      <c r="B285" s="6"/>
      <c r="C285" s="6"/>
      <c r="D285" s="6"/>
      <c r="E285" s="6"/>
      <c r="F285" s="5"/>
    </row>
    <row r="286" spans="1:6" x14ac:dyDescent="0.3">
      <c r="A286" s="6"/>
      <c r="B286" s="6"/>
      <c r="C286" s="6"/>
      <c r="D286" s="6"/>
      <c r="E286" s="6"/>
      <c r="F286" s="5"/>
    </row>
    <row r="287" spans="1:6" x14ac:dyDescent="0.3">
      <c r="A287" s="6"/>
      <c r="B287" s="6"/>
      <c r="C287" s="6"/>
      <c r="D287" s="6"/>
      <c r="E287" s="6"/>
      <c r="F287" s="5"/>
    </row>
    <row r="288" spans="1:6" x14ac:dyDescent="0.3">
      <c r="A288" s="6"/>
      <c r="B288" s="6"/>
      <c r="C288" s="6"/>
      <c r="D288" s="6"/>
      <c r="E288" s="6"/>
      <c r="F288" s="5"/>
    </row>
    <row r="289" spans="1:6" x14ac:dyDescent="0.3">
      <c r="A289" s="6"/>
      <c r="B289" s="6"/>
      <c r="C289" s="6"/>
      <c r="D289" s="6"/>
      <c r="E289" s="6"/>
      <c r="F289" s="5"/>
    </row>
    <row r="290" spans="1:6" x14ac:dyDescent="0.3">
      <c r="A290" s="6"/>
      <c r="B290" s="6"/>
      <c r="C290" s="6"/>
      <c r="D290" s="6"/>
      <c r="E290" s="6"/>
      <c r="F290" s="5"/>
    </row>
    <row r="291" spans="1:6" x14ac:dyDescent="0.3">
      <c r="A291" s="6"/>
      <c r="B291" s="6"/>
      <c r="C291" s="6"/>
      <c r="D291" s="6"/>
      <c r="E291" s="6"/>
      <c r="F291" s="5"/>
    </row>
    <row r="292" spans="1:6" x14ac:dyDescent="0.3">
      <c r="A292" s="6"/>
      <c r="B292" s="6"/>
      <c r="C292" s="6"/>
      <c r="D292" s="6"/>
      <c r="E292" s="6"/>
      <c r="F292" s="5"/>
    </row>
    <row r="293" spans="1:6" x14ac:dyDescent="0.3">
      <c r="A293" s="6"/>
      <c r="B293" s="6"/>
      <c r="C293" s="6"/>
      <c r="D293" s="6"/>
      <c r="E293" s="6"/>
      <c r="F293" s="5"/>
    </row>
    <row r="294" spans="1:6" x14ac:dyDescent="0.3">
      <c r="A294" s="6"/>
      <c r="B294" s="6"/>
      <c r="C294" s="6"/>
      <c r="D294" s="6"/>
      <c r="E294" s="6"/>
      <c r="F294" s="5"/>
    </row>
    <row r="295" spans="1:6" x14ac:dyDescent="0.3">
      <c r="A295" s="6"/>
      <c r="B295" s="6"/>
      <c r="C295" s="6"/>
      <c r="D295" s="6"/>
      <c r="E295" s="6"/>
      <c r="F295" s="5"/>
    </row>
    <row r="296" spans="1:6" x14ac:dyDescent="0.3">
      <c r="A296" s="6"/>
      <c r="B296" s="6"/>
      <c r="C296" s="6"/>
      <c r="D296" s="6"/>
      <c r="E296" s="6"/>
      <c r="F296" s="5"/>
    </row>
    <row r="297" spans="1:6" x14ac:dyDescent="0.3">
      <c r="A297" s="6"/>
      <c r="B297" s="6"/>
      <c r="C297" s="6"/>
      <c r="D297" s="6"/>
      <c r="E297" s="6"/>
      <c r="F297" s="5"/>
    </row>
    <row r="298" spans="1:6" x14ac:dyDescent="0.3">
      <c r="A298" s="6"/>
      <c r="B298" s="6"/>
      <c r="C298" s="6"/>
      <c r="D298" s="6"/>
      <c r="E298" s="6"/>
      <c r="F298" s="5"/>
    </row>
    <row r="299" spans="1:6" x14ac:dyDescent="0.3">
      <c r="A299" s="6"/>
      <c r="B299" s="6"/>
      <c r="C299" s="6"/>
      <c r="D299" s="6"/>
      <c r="E299" s="6"/>
      <c r="F299" s="5"/>
    </row>
    <row r="300" spans="1:6" x14ac:dyDescent="0.3">
      <c r="A300" s="6"/>
      <c r="B300" s="6"/>
      <c r="C300" s="6"/>
      <c r="D300" s="6"/>
      <c r="E300" s="6"/>
      <c r="F300" s="5"/>
    </row>
    <row r="301" spans="1:6" x14ac:dyDescent="0.3">
      <c r="A301" s="6"/>
      <c r="B301" s="6"/>
      <c r="C301" s="6"/>
      <c r="D301" s="6"/>
      <c r="E301" s="6"/>
      <c r="F301" s="5"/>
    </row>
    <row r="302" spans="1:6" x14ac:dyDescent="0.3">
      <c r="A302" s="6"/>
      <c r="B302" s="6"/>
      <c r="C302" s="6"/>
      <c r="D302" s="6"/>
      <c r="E302" s="6"/>
      <c r="F302" s="5"/>
    </row>
    <row r="303" spans="1:6" x14ac:dyDescent="0.3">
      <c r="A303" s="6"/>
      <c r="B303" s="6"/>
      <c r="C303" s="6"/>
      <c r="D303" s="6"/>
      <c r="E303" s="6"/>
      <c r="F303" s="5"/>
    </row>
    <row r="304" spans="1:6" x14ac:dyDescent="0.3">
      <c r="A304" s="6"/>
      <c r="B304" s="6"/>
      <c r="C304" s="6"/>
      <c r="D304" s="6"/>
      <c r="E304" s="6"/>
      <c r="F304" s="5"/>
    </row>
    <row r="305" spans="1:6" x14ac:dyDescent="0.3">
      <c r="A305" s="6"/>
      <c r="B305" s="6"/>
      <c r="C305" s="6"/>
      <c r="D305" s="6"/>
      <c r="E305" s="6"/>
      <c r="F305" s="5"/>
    </row>
    <row r="306" spans="1:6" x14ac:dyDescent="0.3">
      <c r="A306" s="6"/>
      <c r="B306" s="6"/>
      <c r="C306" s="6"/>
      <c r="D306" s="6"/>
      <c r="E306" s="6"/>
      <c r="F306" s="5"/>
    </row>
    <row r="307" spans="1:6" x14ac:dyDescent="0.3">
      <c r="A307" s="6"/>
      <c r="B307" s="6"/>
      <c r="C307" s="6"/>
      <c r="D307" s="6"/>
      <c r="E307" s="6"/>
      <c r="F307" s="5"/>
    </row>
    <row r="308" spans="1:6" x14ac:dyDescent="0.3">
      <c r="A308" s="6"/>
      <c r="B308" s="6"/>
      <c r="C308" s="6"/>
      <c r="D308" s="6"/>
      <c r="E308" s="6"/>
      <c r="F308" s="5"/>
    </row>
    <row r="309" spans="1:6" x14ac:dyDescent="0.3">
      <c r="A309" s="6"/>
      <c r="B309" s="6"/>
      <c r="C309" s="6"/>
      <c r="D309" s="6"/>
      <c r="E309" s="6"/>
      <c r="F309" s="5"/>
    </row>
    <row r="310" spans="1:6" x14ac:dyDescent="0.3">
      <c r="A310" s="6"/>
      <c r="B310" s="6"/>
      <c r="C310" s="6"/>
      <c r="D310" s="6"/>
      <c r="E310" s="6"/>
      <c r="F310" s="5"/>
    </row>
    <row r="311" spans="1:6" x14ac:dyDescent="0.3">
      <c r="A311" s="6"/>
      <c r="B311" s="6"/>
      <c r="C311" s="6"/>
      <c r="D311" s="6"/>
      <c r="E311" s="6"/>
      <c r="F311" s="5"/>
    </row>
    <row r="312" spans="1:6" x14ac:dyDescent="0.3">
      <c r="A312" s="6"/>
      <c r="B312" s="6"/>
      <c r="C312" s="6"/>
      <c r="D312" s="6"/>
      <c r="E312" s="6"/>
      <c r="F312" s="5"/>
    </row>
    <row r="313" spans="1:6" x14ac:dyDescent="0.3">
      <c r="A313" s="6"/>
      <c r="B313" s="6"/>
      <c r="C313" s="6"/>
      <c r="D313" s="6"/>
      <c r="E313" s="6"/>
      <c r="F313" s="5"/>
    </row>
    <row r="314" spans="1:6" x14ac:dyDescent="0.3">
      <c r="A314" s="6"/>
      <c r="B314" s="6"/>
      <c r="C314" s="6"/>
      <c r="D314" s="6"/>
      <c r="E314" s="6"/>
      <c r="F314" s="5"/>
    </row>
    <row r="315" spans="1:6" x14ac:dyDescent="0.3">
      <c r="A315" s="6"/>
      <c r="B315" s="6"/>
      <c r="C315" s="6"/>
      <c r="D315" s="6"/>
      <c r="E315" s="6"/>
      <c r="F315" s="5"/>
    </row>
    <row r="316" spans="1:6" x14ac:dyDescent="0.3">
      <c r="A316" s="6"/>
      <c r="B316" s="6"/>
      <c r="C316" s="6"/>
      <c r="D316" s="6"/>
      <c r="E316" s="6"/>
      <c r="F316" s="5"/>
    </row>
    <row r="317" spans="1:6" x14ac:dyDescent="0.3">
      <c r="A317" s="6"/>
      <c r="B317" s="6"/>
      <c r="C317" s="6"/>
      <c r="D317" s="6"/>
      <c r="E317" s="6"/>
      <c r="F317" s="5"/>
    </row>
    <row r="318" spans="1:6" x14ac:dyDescent="0.3">
      <c r="A318" s="6"/>
      <c r="B318" s="6"/>
      <c r="C318" s="6"/>
      <c r="D318" s="6"/>
      <c r="E318" s="6"/>
      <c r="F318" s="5"/>
    </row>
    <row r="319" spans="1:6" x14ac:dyDescent="0.3">
      <c r="A319" s="6"/>
      <c r="B319" s="6"/>
      <c r="C319" s="6"/>
      <c r="D319" s="6"/>
      <c r="E319" s="6"/>
      <c r="F319" s="5"/>
    </row>
    <row r="320" spans="1:6" x14ac:dyDescent="0.3">
      <c r="A320" s="6"/>
      <c r="B320" s="6"/>
      <c r="C320" s="6"/>
      <c r="D320" s="6"/>
      <c r="E320" s="6"/>
      <c r="F320" s="5"/>
    </row>
    <row r="321" spans="1:6" x14ac:dyDescent="0.3">
      <c r="A321" s="6"/>
      <c r="B321" s="6"/>
      <c r="C321" s="6"/>
      <c r="D321" s="6"/>
      <c r="E321" s="6"/>
      <c r="F321" s="5"/>
    </row>
    <row r="322" spans="1:6" x14ac:dyDescent="0.3">
      <c r="A322" s="6"/>
      <c r="B322" s="6"/>
      <c r="C322" s="6"/>
      <c r="D322" s="6"/>
      <c r="E322" s="6"/>
      <c r="F322" s="5"/>
    </row>
    <row r="323" spans="1:6" x14ac:dyDescent="0.3">
      <c r="A323" s="6"/>
      <c r="B323" s="6"/>
      <c r="C323" s="6"/>
      <c r="D323" s="6"/>
      <c r="E323" s="6"/>
      <c r="F323" s="5"/>
    </row>
    <row r="324" spans="1:6" x14ac:dyDescent="0.3">
      <c r="A324" s="6"/>
      <c r="B324" s="6"/>
      <c r="C324" s="6"/>
      <c r="D324" s="6"/>
      <c r="E324" s="6"/>
      <c r="F324" s="5"/>
    </row>
    <row r="325" spans="1:6" x14ac:dyDescent="0.3">
      <c r="A325" s="6"/>
      <c r="B325" s="6"/>
      <c r="C325" s="6"/>
      <c r="D325" s="6"/>
      <c r="E325" s="6"/>
      <c r="F325" s="5"/>
    </row>
    <row r="326" spans="1:6" x14ac:dyDescent="0.3">
      <c r="A326" s="6"/>
      <c r="B326" s="6"/>
      <c r="C326" s="6"/>
      <c r="D326" s="6"/>
      <c r="E326" s="6"/>
      <c r="F326" s="5"/>
    </row>
    <row r="327" spans="1:6" x14ac:dyDescent="0.3">
      <c r="A327" s="6"/>
      <c r="B327" s="6"/>
      <c r="C327" s="6"/>
      <c r="D327" s="6"/>
      <c r="E327" s="6"/>
      <c r="F327" s="5"/>
    </row>
    <row r="328" spans="1:6" x14ac:dyDescent="0.3">
      <c r="A328" s="6"/>
      <c r="B328" s="6"/>
      <c r="C328" s="6"/>
      <c r="D328" s="6"/>
      <c r="E328" s="6"/>
      <c r="F328" s="5"/>
    </row>
    <row r="329" spans="1:6" x14ac:dyDescent="0.3">
      <c r="A329" s="6"/>
      <c r="B329" s="6"/>
      <c r="C329" s="6"/>
      <c r="D329" s="6"/>
      <c r="E329" s="6"/>
      <c r="F329" s="5"/>
    </row>
    <row r="330" spans="1:6" x14ac:dyDescent="0.3">
      <c r="A330" s="6"/>
      <c r="B330" s="6"/>
      <c r="C330" s="6"/>
      <c r="D330" s="6"/>
      <c r="E330" s="6"/>
      <c r="F330" s="5"/>
    </row>
    <row r="331" spans="1:6" x14ac:dyDescent="0.3">
      <c r="A331" s="6"/>
      <c r="B331" s="6"/>
      <c r="C331" s="6"/>
      <c r="D331" s="6"/>
      <c r="E331" s="6"/>
      <c r="F331" s="5"/>
    </row>
    <row r="332" spans="1:6" x14ac:dyDescent="0.3">
      <c r="A332" s="6"/>
      <c r="B332" s="6"/>
      <c r="C332" s="6"/>
      <c r="D332" s="6"/>
      <c r="E332" s="6"/>
      <c r="F332" s="5"/>
    </row>
    <row r="333" spans="1:6" x14ac:dyDescent="0.3">
      <c r="A333" s="6"/>
      <c r="B333" s="6"/>
      <c r="C333" s="6"/>
      <c r="D333" s="6"/>
      <c r="E333" s="6"/>
      <c r="F333" s="5"/>
    </row>
    <row r="334" spans="1:6" x14ac:dyDescent="0.3">
      <c r="A334" s="6"/>
      <c r="B334" s="6"/>
      <c r="C334" s="6"/>
      <c r="D334" s="6"/>
      <c r="E334" s="6"/>
      <c r="F334" s="5"/>
    </row>
    <row r="335" spans="1:6" x14ac:dyDescent="0.3">
      <c r="A335" s="6"/>
      <c r="B335" s="6"/>
      <c r="C335" s="6"/>
      <c r="D335" s="6"/>
      <c r="E335" s="6"/>
      <c r="F335" s="5"/>
    </row>
    <row r="336" spans="1:6" x14ac:dyDescent="0.3">
      <c r="A336" s="6"/>
      <c r="B336" s="6"/>
      <c r="C336" s="6"/>
      <c r="D336" s="6"/>
      <c r="E336" s="6"/>
      <c r="F336" s="5"/>
    </row>
    <row r="337" spans="1:6" x14ac:dyDescent="0.3">
      <c r="A337" s="6"/>
      <c r="B337" s="6"/>
      <c r="C337" s="6"/>
      <c r="D337" s="6"/>
      <c r="E337" s="6"/>
      <c r="F337" s="5"/>
    </row>
    <row r="338" spans="1:6" x14ac:dyDescent="0.3">
      <c r="A338" s="6"/>
      <c r="B338" s="6"/>
      <c r="C338" s="6"/>
      <c r="D338" s="6"/>
      <c r="E338" s="6"/>
      <c r="F338" s="5"/>
    </row>
    <row r="339" spans="1:6" x14ac:dyDescent="0.3">
      <c r="A339" s="6"/>
      <c r="B339" s="6"/>
      <c r="C339" s="6"/>
      <c r="D339" s="6"/>
      <c r="E339" s="6"/>
      <c r="F339" s="5"/>
    </row>
    <row r="340" spans="1:6" x14ac:dyDescent="0.3">
      <c r="A340" s="6"/>
      <c r="B340" s="6"/>
      <c r="C340" s="6"/>
      <c r="D340" s="6"/>
      <c r="E340" s="6"/>
      <c r="F340" s="5"/>
    </row>
    <row r="341" spans="1:6" x14ac:dyDescent="0.3">
      <c r="A341" s="6"/>
      <c r="B341" s="6"/>
      <c r="C341" s="6"/>
      <c r="D341" s="6"/>
      <c r="E341" s="6"/>
      <c r="F341" s="5"/>
    </row>
    <row r="342" spans="1:6" x14ac:dyDescent="0.3">
      <c r="A342" s="6"/>
      <c r="B342" s="6"/>
      <c r="C342" s="6"/>
      <c r="D342" s="6"/>
      <c r="E342" s="6"/>
      <c r="F342" s="5"/>
    </row>
    <row r="343" spans="1:6" x14ac:dyDescent="0.3">
      <c r="A343" s="6"/>
      <c r="B343" s="6"/>
      <c r="C343" s="6"/>
      <c r="D343" s="6"/>
      <c r="E343" s="6"/>
      <c r="F343" s="5"/>
    </row>
    <row r="344" spans="1:6" x14ac:dyDescent="0.3">
      <c r="A344" s="6"/>
      <c r="B344" s="6"/>
      <c r="C344" s="6"/>
      <c r="D344" s="6"/>
      <c r="E344" s="6"/>
      <c r="F344" s="5"/>
    </row>
    <row r="345" spans="1:6" x14ac:dyDescent="0.3">
      <c r="A345" s="6"/>
      <c r="B345" s="6"/>
      <c r="C345" s="6"/>
      <c r="D345" s="6"/>
      <c r="E345" s="6"/>
      <c r="F345" s="5"/>
    </row>
    <row r="346" spans="1:6" x14ac:dyDescent="0.3">
      <c r="A346" s="6"/>
      <c r="B346" s="6"/>
      <c r="C346" s="6"/>
      <c r="D346" s="6"/>
      <c r="E346" s="6"/>
      <c r="F346" s="5"/>
    </row>
    <row r="347" spans="1:6" x14ac:dyDescent="0.3">
      <c r="A347" s="6"/>
      <c r="B347" s="6"/>
      <c r="C347" s="6"/>
      <c r="D347" s="6"/>
      <c r="E347" s="6"/>
      <c r="F347" s="5"/>
    </row>
    <row r="348" spans="1:6" x14ac:dyDescent="0.3">
      <c r="A348" s="6"/>
      <c r="B348" s="6"/>
      <c r="C348" s="6"/>
      <c r="D348" s="6"/>
      <c r="E348" s="6"/>
      <c r="F348" s="5"/>
    </row>
    <row r="349" spans="1:6" x14ac:dyDescent="0.3">
      <c r="A349" s="6"/>
      <c r="B349" s="6"/>
      <c r="C349" s="6"/>
      <c r="D349" s="6"/>
      <c r="E349" s="6"/>
      <c r="F349" s="5"/>
    </row>
    <row r="350" spans="1:6" x14ac:dyDescent="0.3">
      <c r="A350" s="6"/>
      <c r="B350" s="6"/>
      <c r="C350" s="6"/>
      <c r="D350" s="6"/>
      <c r="E350" s="6"/>
      <c r="F350" s="5"/>
    </row>
    <row r="351" spans="1:6" x14ac:dyDescent="0.3">
      <c r="A351" s="6"/>
      <c r="B351" s="6"/>
      <c r="C351" s="6"/>
      <c r="D351" s="6"/>
      <c r="E351" s="6"/>
      <c r="F351" s="5"/>
    </row>
    <row r="352" spans="1:6" x14ac:dyDescent="0.3">
      <c r="A352" s="6"/>
      <c r="B352" s="6"/>
      <c r="C352" s="6"/>
      <c r="D352" s="6"/>
      <c r="E352" s="6"/>
      <c r="F352" s="5"/>
    </row>
    <row r="353" spans="1:6" x14ac:dyDescent="0.3">
      <c r="A353" s="6"/>
      <c r="B353" s="6"/>
      <c r="C353" s="6"/>
      <c r="D353" s="6"/>
      <c r="E353" s="6"/>
      <c r="F353" s="5"/>
    </row>
    <row r="354" spans="1:6" x14ac:dyDescent="0.3">
      <c r="A354" s="6"/>
      <c r="B354" s="6"/>
      <c r="C354" s="6"/>
      <c r="D354" s="6"/>
      <c r="E354" s="6"/>
      <c r="F354" s="5"/>
    </row>
    <row r="355" spans="1:6" x14ac:dyDescent="0.3">
      <c r="A355" s="6"/>
      <c r="B355" s="6"/>
      <c r="C355" s="6"/>
      <c r="D355" s="6"/>
      <c r="E355" s="6"/>
      <c r="F355" s="5"/>
    </row>
    <row r="356" spans="1:6" x14ac:dyDescent="0.3">
      <c r="A356" s="6"/>
      <c r="B356" s="6"/>
      <c r="C356" s="6"/>
      <c r="D356" s="6"/>
      <c r="E356" s="6"/>
      <c r="F356" s="5"/>
    </row>
    <row r="357" spans="1:6" x14ac:dyDescent="0.3">
      <c r="A357" s="6"/>
      <c r="B357" s="6"/>
      <c r="C357" s="6"/>
      <c r="D357" s="6"/>
      <c r="E357" s="6"/>
      <c r="F357" s="5"/>
    </row>
    <row r="358" spans="1:6" x14ac:dyDescent="0.3">
      <c r="A358" s="6"/>
      <c r="B358" s="6"/>
      <c r="C358" s="6"/>
      <c r="D358" s="6"/>
      <c r="E358" s="6"/>
      <c r="F358" s="5"/>
    </row>
    <row r="359" spans="1:6" x14ac:dyDescent="0.3">
      <c r="A359" s="6"/>
      <c r="B359" s="6"/>
      <c r="C359" s="6"/>
      <c r="D359" s="6"/>
      <c r="E359" s="6"/>
      <c r="F359" s="5"/>
    </row>
    <row r="360" spans="1:6" x14ac:dyDescent="0.3">
      <c r="A360" s="6"/>
      <c r="B360" s="6"/>
      <c r="C360" s="6"/>
      <c r="D360" s="6"/>
      <c r="E360" s="6"/>
      <c r="F360" s="5"/>
    </row>
    <row r="361" spans="1:6" x14ac:dyDescent="0.3">
      <c r="A361" s="6"/>
      <c r="B361" s="6"/>
      <c r="C361" s="6"/>
      <c r="D361" s="6"/>
      <c r="E361" s="6"/>
      <c r="F361" s="5"/>
    </row>
    <row r="362" spans="1:6" x14ac:dyDescent="0.3">
      <c r="A362" s="6"/>
      <c r="B362" s="6"/>
      <c r="C362" s="6"/>
      <c r="D362" s="6"/>
      <c r="E362" s="6"/>
      <c r="F362" s="5"/>
    </row>
    <row r="363" spans="1:6" x14ac:dyDescent="0.3">
      <c r="A363" s="6"/>
      <c r="B363" s="6"/>
      <c r="C363" s="6"/>
      <c r="D363" s="6"/>
      <c r="E363" s="6"/>
      <c r="F363" s="5"/>
    </row>
    <row r="364" spans="1:6" x14ac:dyDescent="0.3">
      <c r="A364" s="6"/>
      <c r="B364" s="6"/>
      <c r="C364" s="6"/>
      <c r="D364" s="6"/>
      <c r="E364" s="6"/>
      <c r="F364" s="5"/>
    </row>
    <row r="365" spans="1:6" x14ac:dyDescent="0.3">
      <c r="A365" s="6"/>
      <c r="B365" s="6"/>
      <c r="C365" s="6"/>
      <c r="D365" s="6"/>
      <c r="E365" s="6"/>
      <c r="F365" s="5"/>
    </row>
    <row r="366" spans="1:6" x14ac:dyDescent="0.3">
      <c r="A366" s="6"/>
      <c r="B366" s="6"/>
      <c r="C366" s="6"/>
      <c r="D366" s="6"/>
      <c r="E366" s="6"/>
      <c r="F366" s="5"/>
    </row>
    <row r="367" spans="1:6" x14ac:dyDescent="0.3">
      <c r="A367" s="6"/>
      <c r="B367" s="6"/>
      <c r="C367" s="6"/>
      <c r="D367" s="6"/>
      <c r="E367" s="6"/>
      <c r="F367" s="5"/>
    </row>
    <row r="368" spans="1:6" x14ac:dyDescent="0.3">
      <c r="A368" s="6"/>
      <c r="B368" s="6"/>
      <c r="C368" s="6"/>
      <c r="D368" s="6"/>
      <c r="E368" s="6"/>
      <c r="F368" s="5"/>
    </row>
    <row r="369" spans="1:6" x14ac:dyDescent="0.3">
      <c r="A369" s="6"/>
      <c r="B369" s="6"/>
      <c r="C369" s="6"/>
      <c r="D369" s="6"/>
      <c r="E369" s="6"/>
      <c r="F369" s="5"/>
    </row>
    <row r="370" spans="1:6" x14ac:dyDescent="0.3">
      <c r="A370" s="6"/>
      <c r="B370" s="6"/>
      <c r="C370" s="6"/>
      <c r="D370" s="6"/>
      <c r="E370" s="6"/>
      <c r="F370" s="5"/>
    </row>
    <row r="371" spans="1:6" x14ac:dyDescent="0.3">
      <c r="A371" s="6"/>
      <c r="B371" s="6"/>
      <c r="C371" s="6"/>
      <c r="D371" s="6"/>
      <c r="E371" s="6"/>
      <c r="F371" s="5"/>
    </row>
    <row r="372" spans="1:6" x14ac:dyDescent="0.3">
      <c r="A372" s="6"/>
      <c r="B372" s="6"/>
      <c r="C372" s="6"/>
      <c r="D372" s="6"/>
      <c r="E372" s="6"/>
      <c r="F372" s="5"/>
    </row>
    <row r="373" spans="1:6" x14ac:dyDescent="0.3">
      <c r="A373" s="6"/>
      <c r="B373" s="6"/>
      <c r="C373" s="6"/>
      <c r="D373" s="6"/>
      <c r="E373" s="6"/>
      <c r="F373" s="5"/>
    </row>
    <row r="374" spans="1:6" x14ac:dyDescent="0.3">
      <c r="A374" s="6"/>
      <c r="B374" s="6"/>
      <c r="C374" s="6"/>
      <c r="D374" s="6"/>
      <c r="E374" s="6"/>
      <c r="F374" s="5"/>
    </row>
    <row r="375" spans="1:6" x14ac:dyDescent="0.3">
      <c r="A375" s="6"/>
      <c r="B375" s="6"/>
      <c r="C375" s="6"/>
      <c r="D375" s="6"/>
      <c r="E375" s="6"/>
      <c r="F375" s="5"/>
    </row>
    <row r="376" spans="1:6" x14ac:dyDescent="0.3">
      <c r="A376" s="6"/>
      <c r="B376" s="6"/>
      <c r="C376" s="6"/>
      <c r="D376" s="6"/>
      <c r="E376" s="6"/>
      <c r="F376" s="5"/>
    </row>
    <row r="377" spans="1:6" x14ac:dyDescent="0.3">
      <c r="A377" s="6"/>
      <c r="B377" s="6"/>
      <c r="C377" s="6"/>
      <c r="D377" s="6"/>
      <c r="E377" s="6"/>
      <c r="F377" s="5"/>
    </row>
    <row r="378" spans="1:6" x14ac:dyDescent="0.3">
      <c r="A378" s="6"/>
      <c r="B378" s="6"/>
      <c r="C378" s="6"/>
      <c r="D378" s="6"/>
      <c r="E378" s="6"/>
      <c r="F378" s="5"/>
    </row>
    <row r="379" spans="1:6" x14ac:dyDescent="0.3">
      <c r="A379" s="6"/>
      <c r="B379" s="6"/>
      <c r="C379" s="6"/>
      <c r="D379" s="6"/>
      <c r="E379" s="6"/>
      <c r="F379" s="5"/>
    </row>
    <row r="380" spans="1:6" x14ac:dyDescent="0.3">
      <c r="A380" s="6"/>
      <c r="B380" s="6"/>
      <c r="C380" s="6"/>
      <c r="D380" s="6"/>
      <c r="E380" s="6"/>
      <c r="F380" s="5"/>
    </row>
    <row r="381" spans="1:6" x14ac:dyDescent="0.3">
      <c r="A381" s="6"/>
      <c r="B381" s="6"/>
      <c r="C381" s="6"/>
      <c r="D381" s="6"/>
      <c r="E381" s="6"/>
      <c r="F381" s="5"/>
    </row>
    <row r="382" spans="1:6" x14ac:dyDescent="0.3">
      <c r="A382" s="6"/>
      <c r="B382" s="6"/>
      <c r="C382" s="6"/>
      <c r="D382" s="6"/>
      <c r="E382" s="6"/>
      <c r="F382" s="5"/>
    </row>
    <row r="383" spans="1:6" x14ac:dyDescent="0.3">
      <c r="A383" s="6"/>
      <c r="B383" s="6"/>
      <c r="C383" s="6"/>
      <c r="D383" s="6"/>
      <c r="E383" s="6"/>
      <c r="F383" s="5"/>
    </row>
    <row r="384" spans="1:6" x14ac:dyDescent="0.3">
      <c r="A384" s="6"/>
      <c r="B384" s="6"/>
      <c r="C384" s="6"/>
      <c r="D384" s="6"/>
      <c r="E384" s="6"/>
      <c r="F384" s="5"/>
    </row>
    <row r="385" spans="1:6" x14ac:dyDescent="0.3">
      <c r="A385" s="6"/>
      <c r="B385" s="6"/>
      <c r="C385" s="6"/>
      <c r="D385" s="6"/>
      <c r="E385" s="6"/>
      <c r="F385" s="5"/>
    </row>
    <row r="386" spans="1:6" x14ac:dyDescent="0.3">
      <c r="A386" s="6"/>
      <c r="B386" s="6"/>
      <c r="C386" s="6"/>
      <c r="D386" s="6"/>
      <c r="E386" s="6"/>
      <c r="F386" s="5"/>
    </row>
    <row r="387" spans="1:6" x14ac:dyDescent="0.3">
      <c r="A387" s="6"/>
      <c r="B387" s="6"/>
      <c r="C387" s="6"/>
      <c r="D387" s="6"/>
      <c r="E387" s="6"/>
      <c r="F387" s="5"/>
    </row>
    <row r="388" spans="1:6" x14ac:dyDescent="0.3">
      <c r="A388" s="6"/>
      <c r="B388" s="6"/>
      <c r="C388" s="6"/>
      <c r="D388" s="6"/>
      <c r="E388" s="6"/>
      <c r="F388" s="5"/>
    </row>
    <row r="389" spans="1:6" x14ac:dyDescent="0.3">
      <c r="A389" s="6"/>
      <c r="B389" s="6"/>
      <c r="C389" s="6"/>
      <c r="D389" s="6"/>
      <c r="E389" s="6"/>
      <c r="F389" s="5"/>
    </row>
    <row r="390" spans="1:6" x14ac:dyDescent="0.3">
      <c r="A390" s="6"/>
      <c r="B390" s="6"/>
      <c r="C390" s="6"/>
      <c r="D390" s="6"/>
      <c r="E390" s="6"/>
      <c r="F390" s="5"/>
    </row>
    <row r="391" spans="1:6" x14ac:dyDescent="0.3">
      <c r="A391" s="6"/>
      <c r="B391" s="6"/>
      <c r="C391" s="6"/>
      <c r="D391" s="6"/>
      <c r="E391" s="6"/>
      <c r="F391" s="5"/>
    </row>
    <row r="392" spans="1:6" x14ac:dyDescent="0.3">
      <c r="A392" s="6"/>
      <c r="B392" s="6"/>
      <c r="C392" s="6"/>
      <c r="D392" s="6"/>
      <c r="E392" s="6"/>
      <c r="F392" s="5"/>
    </row>
    <row r="393" spans="1:6" x14ac:dyDescent="0.3">
      <c r="A393" s="6"/>
      <c r="B393" s="6"/>
      <c r="C393" s="6"/>
      <c r="D393" s="6"/>
      <c r="E393" s="6"/>
      <c r="F393" s="5"/>
    </row>
    <row r="394" spans="1:6" x14ac:dyDescent="0.3">
      <c r="A394" s="6"/>
      <c r="B394" s="6"/>
      <c r="C394" s="6"/>
      <c r="D394" s="6"/>
      <c r="E394" s="6"/>
      <c r="F394" s="5"/>
    </row>
    <row r="395" spans="1:6" x14ac:dyDescent="0.3">
      <c r="A395" s="6"/>
      <c r="B395" s="6"/>
      <c r="C395" s="6"/>
      <c r="D395" s="6"/>
      <c r="E395" s="6"/>
      <c r="F395" s="5"/>
    </row>
    <row r="396" spans="1:6" x14ac:dyDescent="0.3">
      <c r="A396" s="6"/>
      <c r="B396" s="6"/>
      <c r="C396" s="6"/>
      <c r="D396" s="6"/>
      <c r="E396" s="6"/>
      <c r="F396" s="5"/>
    </row>
    <row r="397" spans="1:6" x14ac:dyDescent="0.3">
      <c r="A397" s="6"/>
      <c r="B397" s="6"/>
      <c r="C397" s="6"/>
      <c r="D397" s="6"/>
      <c r="E397" s="6"/>
      <c r="F397" s="5"/>
    </row>
    <row r="398" spans="1:6" x14ac:dyDescent="0.3">
      <c r="A398" s="6"/>
      <c r="B398" s="6"/>
      <c r="C398" s="6"/>
      <c r="D398" s="6"/>
      <c r="E398" s="6"/>
      <c r="F398" s="5"/>
    </row>
    <row r="399" spans="1:6" x14ac:dyDescent="0.3">
      <c r="A399" s="6"/>
      <c r="B399" s="6"/>
      <c r="C399" s="6"/>
      <c r="D399" s="6"/>
      <c r="E399" s="6"/>
      <c r="F399" s="5"/>
    </row>
    <row r="400" spans="1:6" x14ac:dyDescent="0.3">
      <c r="A400" s="6"/>
      <c r="B400" s="6"/>
      <c r="C400" s="6"/>
      <c r="D400" s="6"/>
      <c r="E400" s="6"/>
      <c r="F400" s="5"/>
    </row>
    <row r="401" spans="1:6" x14ac:dyDescent="0.3">
      <c r="A401" s="6"/>
      <c r="B401" s="6"/>
      <c r="C401" s="6"/>
      <c r="D401" s="6"/>
      <c r="E401" s="6"/>
      <c r="F401" s="5"/>
    </row>
    <row r="402" spans="1:6" x14ac:dyDescent="0.3">
      <c r="A402" s="6"/>
      <c r="B402" s="6"/>
      <c r="C402" s="6"/>
      <c r="D402" s="6"/>
      <c r="E402" s="6"/>
      <c r="F402" s="5"/>
    </row>
    <row r="403" spans="1:6" x14ac:dyDescent="0.3">
      <c r="A403" s="6"/>
      <c r="B403" s="6"/>
      <c r="C403" s="6"/>
      <c r="D403" s="6"/>
      <c r="E403" s="6"/>
      <c r="F403" s="5"/>
    </row>
    <row r="404" spans="1:6" x14ac:dyDescent="0.3">
      <c r="A404" s="6"/>
      <c r="B404" s="6"/>
      <c r="C404" s="6"/>
      <c r="D404" s="6"/>
      <c r="E404" s="6"/>
      <c r="F404" s="5"/>
    </row>
    <row r="405" spans="1:6" x14ac:dyDescent="0.3">
      <c r="A405" s="6"/>
      <c r="B405" s="6"/>
      <c r="C405" s="6"/>
      <c r="D405" s="6"/>
      <c r="E405" s="6"/>
      <c r="F405" s="5"/>
    </row>
    <row r="406" spans="1:6" x14ac:dyDescent="0.3">
      <c r="A406" s="6"/>
      <c r="B406" s="6"/>
      <c r="C406" s="6"/>
      <c r="D406" s="6"/>
      <c r="E406" s="6"/>
      <c r="F406" s="5"/>
    </row>
    <row r="407" spans="1:6" x14ac:dyDescent="0.3">
      <c r="A407" s="6"/>
      <c r="B407" s="6"/>
      <c r="C407" s="6"/>
      <c r="D407" s="6"/>
      <c r="E407" s="6"/>
      <c r="F407" s="5"/>
    </row>
    <row r="408" spans="1:6" x14ac:dyDescent="0.3">
      <c r="A408" s="6"/>
      <c r="B408" s="6"/>
      <c r="C408" s="6"/>
      <c r="D408" s="6"/>
      <c r="E408" s="6"/>
      <c r="F408" s="5"/>
    </row>
    <row r="409" spans="1:6" x14ac:dyDescent="0.3">
      <c r="A409" s="6"/>
      <c r="B409" s="6"/>
      <c r="C409" s="6"/>
      <c r="D409" s="6"/>
      <c r="E409" s="6"/>
      <c r="F409" s="5"/>
    </row>
    <row r="410" spans="1:6" x14ac:dyDescent="0.3">
      <c r="A410" s="6"/>
      <c r="B410" s="6"/>
      <c r="C410" s="6"/>
      <c r="D410" s="6"/>
      <c r="E410" s="6"/>
      <c r="F410" s="5"/>
    </row>
    <row r="411" spans="1:6" x14ac:dyDescent="0.3">
      <c r="A411" s="6"/>
      <c r="B411" s="6"/>
      <c r="C411" s="6"/>
      <c r="D411" s="6"/>
      <c r="E411" s="6"/>
      <c r="F411" s="5"/>
    </row>
    <row r="412" spans="1:6" x14ac:dyDescent="0.3">
      <c r="A412" s="6"/>
      <c r="B412" s="6"/>
      <c r="C412" s="6"/>
      <c r="D412" s="6"/>
      <c r="E412" s="6"/>
      <c r="F412" s="5"/>
    </row>
    <row r="413" spans="1:6" x14ac:dyDescent="0.3">
      <c r="A413" s="6"/>
      <c r="B413" s="6"/>
      <c r="C413" s="6"/>
      <c r="D413" s="6"/>
      <c r="E413" s="6"/>
      <c r="F413" s="5"/>
    </row>
    <row r="414" spans="1:6" x14ac:dyDescent="0.3">
      <c r="A414" s="6"/>
      <c r="B414" s="6"/>
      <c r="C414" s="6"/>
      <c r="D414" s="6"/>
      <c r="E414" s="6"/>
      <c r="F414" s="5"/>
    </row>
    <row r="415" spans="1:6" x14ac:dyDescent="0.3">
      <c r="A415" s="6"/>
      <c r="B415" s="6"/>
      <c r="C415" s="6"/>
      <c r="D415" s="6"/>
      <c r="E415" s="6"/>
      <c r="F415" s="5"/>
    </row>
    <row r="416" spans="1:6" x14ac:dyDescent="0.3">
      <c r="A416" s="6"/>
      <c r="B416" s="6"/>
      <c r="C416" s="6"/>
      <c r="D416" s="6"/>
      <c r="E416" s="6"/>
      <c r="F416" s="5"/>
    </row>
    <row r="417" spans="1:6" x14ac:dyDescent="0.3">
      <c r="A417" s="6"/>
      <c r="B417" s="6"/>
      <c r="C417" s="6"/>
      <c r="D417" s="6"/>
      <c r="E417" s="6"/>
      <c r="F417" s="5"/>
    </row>
    <row r="418" spans="1:6" x14ac:dyDescent="0.3">
      <c r="A418" s="6"/>
      <c r="B418" s="6"/>
      <c r="C418" s="6"/>
      <c r="D418" s="6"/>
      <c r="E418" s="6"/>
      <c r="F418" s="5"/>
    </row>
    <row r="419" spans="1:6" x14ac:dyDescent="0.3">
      <c r="A419" s="6"/>
      <c r="B419" s="6"/>
      <c r="C419" s="6"/>
      <c r="D419" s="6"/>
      <c r="E419" s="6"/>
      <c r="F419" s="5"/>
    </row>
    <row r="420" spans="1:6" x14ac:dyDescent="0.3">
      <c r="A420" s="6"/>
      <c r="B420" s="6"/>
      <c r="C420" s="6"/>
      <c r="D420" s="6"/>
      <c r="E420" s="6"/>
      <c r="F420" s="5"/>
    </row>
    <row r="421" spans="1:6" x14ac:dyDescent="0.3">
      <c r="A421" s="6"/>
      <c r="B421" s="6"/>
      <c r="C421" s="6"/>
      <c r="D421" s="6"/>
      <c r="E421" s="6"/>
      <c r="F421" s="5"/>
    </row>
    <row r="422" spans="1:6" x14ac:dyDescent="0.3">
      <c r="A422" s="6"/>
      <c r="B422" s="6"/>
      <c r="C422" s="6"/>
      <c r="D422" s="6"/>
      <c r="E422" s="6"/>
      <c r="F422" s="5"/>
    </row>
    <row r="423" spans="1:6" x14ac:dyDescent="0.3">
      <c r="A423" s="6"/>
      <c r="B423" s="6"/>
      <c r="C423" s="6"/>
      <c r="D423" s="6"/>
      <c r="E423" s="6"/>
      <c r="F423" s="5"/>
    </row>
    <row r="424" spans="1:6" x14ac:dyDescent="0.3">
      <c r="A424" s="6"/>
      <c r="B424" s="6"/>
      <c r="C424" s="6"/>
      <c r="D424" s="6"/>
      <c r="E424" s="6"/>
      <c r="F424" s="5"/>
    </row>
    <row r="425" spans="1:6" x14ac:dyDescent="0.3">
      <c r="A425" s="6"/>
      <c r="B425" s="6"/>
      <c r="C425" s="6"/>
      <c r="D425" s="6"/>
      <c r="E425" s="6"/>
      <c r="F425" s="5"/>
    </row>
    <row r="426" spans="1:6" x14ac:dyDescent="0.3">
      <c r="A426" s="6"/>
      <c r="B426" s="6"/>
      <c r="C426" s="6"/>
      <c r="D426" s="6"/>
      <c r="E426" s="6"/>
      <c r="F426" s="5"/>
    </row>
    <row r="427" spans="1:6" x14ac:dyDescent="0.3">
      <c r="A427" s="6"/>
      <c r="B427" s="6"/>
      <c r="C427" s="6"/>
      <c r="D427" s="6"/>
      <c r="E427" s="6"/>
      <c r="F427" s="5"/>
    </row>
    <row r="428" spans="1:6" x14ac:dyDescent="0.3">
      <c r="A428" s="6"/>
      <c r="B428" s="6"/>
      <c r="C428" s="6"/>
      <c r="D428" s="6"/>
      <c r="E428" s="6"/>
      <c r="F428" s="5"/>
    </row>
    <row r="429" spans="1:6" x14ac:dyDescent="0.3">
      <c r="A429" s="6"/>
      <c r="B429" s="6"/>
      <c r="C429" s="6"/>
      <c r="D429" s="6"/>
      <c r="E429" s="6"/>
      <c r="F429" s="5"/>
    </row>
    <row r="430" spans="1:6" x14ac:dyDescent="0.3">
      <c r="A430" s="6"/>
      <c r="B430" s="6"/>
      <c r="C430" s="6"/>
      <c r="D430" s="6"/>
      <c r="E430" s="6"/>
      <c r="F430" s="5"/>
    </row>
    <row r="431" spans="1:6" x14ac:dyDescent="0.3">
      <c r="A431" s="6"/>
      <c r="B431" s="6"/>
      <c r="C431" s="6"/>
      <c r="D431" s="6"/>
      <c r="E431" s="6"/>
      <c r="F431" s="5"/>
    </row>
    <row r="432" spans="1:6" x14ac:dyDescent="0.3">
      <c r="A432" s="6"/>
      <c r="B432" s="6"/>
      <c r="C432" s="6"/>
      <c r="D432" s="6"/>
      <c r="E432" s="6"/>
      <c r="F432" s="5"/>
    </row>
    <row r="433" spans="1:6" x14ac:dyDescent="0.3">
      <c r="A433" s="6"/>
      <c r="B433" s="6"/>
      <c r="C433" s="6"/>
      <c r="D433" s="6"/>
      <c r="E433" s="6"/>
      <c r="F433" s="5"/>
    </row>
    <row r="434" spans="1:6" x14ac:dyDescent="0.3">
      <c r="A434" s="6"/>
      <c r="B434" s="6"/>
      <c r="C434" s="6"/>
      <c r="D434" s="6"/>
      <c r="E434" s="6"/>
      <c r="F434" s="5"/>
    </row>
    <row r="435" spans="1:6" x14ac:dyDescent="0.3">
      <c r="A435" s="6"/>
      <c r="B435" s="6"/>
      <c r="C435" s="6"/>
      <c r="D435" s="6"/>
      <c r="E435" s="6"/>
      <c r="F435" s="5"/>
    </row>
    <row r="436" spans="1:6" x14ac:dyDescent="0.3">
      <c r="A436" s="6"/>
      <c r="B436" s="6"/>
      <c r="C436" s="6"/>
      <c r="D436" s="6"/>
      <c r="E436" s="6"/>
      <c r="F436" s="5"/>
    </row>
    <row r="437" spans="1:6" x14ac:dyDescent="0.3">
      <c r="A437" s="6"/>
      <c r="B437" s="6"/>
      <c r="C437" s="6"/>
      <c r="D437" s="6"/>
      <c r="E437" s="6"/>
      <c r="F437" s="5"/>
    </row>
    <row r="438" spans="1:6" x14ac:dyDescent="0.3">
      <c r="A438" s="6"/>
      <c r="B438" s="6"/>
      <c r="C438" s="6"/>
      <c r="D438" s="6"/>
      <c r="E438" s="6"/>
      <c r="F438" s="5"/>
    </row>
    <row r="439" spans="1:6" x14ac:dyDescent="0.3">
      <c r="A439" s="6"/>
      <c r="B439" s="6"/>
      <c r="C439" s="6"/>
      <c r="D439" s="6"/>
      <c r="E439" s="6"/>
      <c r="F439" s="5"/>
    </row>
    <row r="440" spans="1:6" x14ac:dyDescent="0.3">
      <c r="A440" s="6"/>
      <c r="B440" s="6"/>
      <c r="C440" s="6"/>
      <c r="D440" s="6"/>
      <c r="E440" s="6"/>
      <c r="F440" s="5"/>
    </row>
    <row r="441" spans="1:6" x14ac:dyDescent="0.3">
      <c r="A441" s="6"/>
      <c r="B441" s="6"/>
      <c r="C441" s="6"/>
      <c r="D441" s="6"/>
      <c r="E441" s="6"/>
      <c r="F441" s="5"/>
    </row>
    <row r="442" spans="1:6" x14ac:dyDescent="0.3">
      <c r="A442" s="6"/>
      <c r="B442" s="6"/>
      <c r="C442" s="6"/>
      <c r="D442" s="6"/>
      <c r="E442" s="6"/>
      <c r="F442" s="5"/>
    </row>
    <row r="443" spans="1:6" x14ac:dyDescent="0.3">
      <c r="A443" s="6"/>
      <c r="B443" s="6"/>
      <c r="C443" s="6"/>
      <c r="D443" s="6"/>
      <c r="E443" s="6"/>
      <c r="F443" s="5"/>
    </row>
    <row r="444" spans="1:6" x14ac:dyDescent="0.3">
      <c r="A444" s="6"/>
      <c r="B444" s="6"/>
      <c r="C444" s="6"/>
      <c r="D444" s="6"/>
      <c r="E444" s="6"/>
      <c r="F444" s="5"/>
    </row>
    <row r="445" spans="1:6" x14ac:dyDescent="0.3">
      <c r="A445" s="6"/>
      <c r="B445" s="6"/>
      <c r="C445" s="6"/>
      <c r="D445" s="6"/>
      <c r="E445" s="6"/>
      <c r="F445" s="5"/>
    </row>
    <row r="446" spans="1:6" x14ac:dyDescent="0.3">
      <c r="A446" s="6"/>
      <c r="B446" s="6"/>
      <c r="C446" s="6"/>
      <c r="D446" s="6"/>
      <c r="E446" s="6"/>
      <c r="F446" s="5"/>
    </row>
    <row r="447" spans="1:6" x14ac:dyDescent="0.3">
      <c r="A447" s="6"/>
      <c r="B447" s="6"/>
      <c r="C447" s="6"/>
      <c r="D447" s="6"/>
      <c r="E447" s="6"/>
      <c r="F447" s="5"/>
    </row>
    <row r="448" spans="1:6" x14ac:dyDescent="0.3">
      <c r="A448" s="6"/>
      <c r="B448" s="6"/>
      <c r="C448" s="6"/>
      <c r="D448" s="6"/>
      <c r="E448" s="6"/>
      <c r="F448" s="5"/>
    </row>
    <row r="449" spans="1:6" x14ac:dyDescent="0.3">
      <c r="A449" s="6"/>
      <c r="B449" s="6"/>
      <c r="C449" s="6"/>
      <c r="D449" s="6"/>
      <c r="E449" s="6"/>
      <c r="F449" s="5"/>
    </row>
    <row r="450" spans="1:6" x14ac:dyDescent="0.3">
      <c r="A450" s="6"/>
      <c r="B450" s="6"/>
      <c r="C450" s="6"/>
      <c r="D450" s="6"/>
      <c r="E450" s="6"/>
      <c r="F450" s="5"/>
    </row>
    <row r="451" spans="1:6" x14ac:dyDescent="0.3">
      <c r="A451" s="6"/>
      <c r="B451" s="6"/>
      <c r="C451" s="6"/>
      <c r="D451" s="6"/>
      <c r="E451" s="6"/>
      <c r="F451" s="5"/>
    </row>
    <row r="452" spans="1:6" x14ac:dyDescent="0.3">
      <c r="A452" s="6"/>
      <c r="B452" s="6"/>
      <c r="C452" s="6"/>
      <c r="D452" s="6"/>
      <c r="E452" s="6"/>
      <c r="F452" s="5"/>
    </row>
    <row r="453" spans="1:6" x14ac:dyDescent="0.3">
      <c r="A453" s="6"/>
      <c r="B453" s="6"/>
      <c r="C453" s="6"/>
      <c r="D453" s="6"/>
      <c r="E453" s="6"/>
      <c r="F453" s="5"/>
    </row>
    <row r="454" spans="1:6" x14ac:dyDescent="0.3">
      <c r="A454" s="6"/>
      <c r="B454" s="6"/>
      <c r="C454" s="6"/>
      <c r="D454" s="6"/>
      <c r="E454" s="6"/>
      <c r="F454" s="5"/>
    </row>
    <row r="455" spans="1:6" x14ac:dyDescent="0.3">
      <c r="A455" s="6"/>
      <c r="B455" s="6"/>
      <c r="C455" s="6"/>
      <c r="D455" s="6"/>
      <c r="E455" s="6"/>
      <c r="F455" s="5"/>
    </row>
    <row r="456" spans="1:6" x14ac:dyDescent="0.3">
      <c r="A456" s="6"/>
      <c r="B456" s="6"/>
      <c r="C456" s="6"/>
      <c r="D456" s="6"/>
      <c r="E456" s="6"/>
      <c r="F456" s="5"/>
    </row>
    <row r="457" spans="1:6" x14ac:dyDescent="0.3">
      <c r="A457" s="6"/>
      <c r="B457" s="6"/>
      <c r="C457" s="6"/>
      <c r="D457" s="6"/>
      <c r="E457" s="6"/>
      <c r="F457" s="5"/>
    </row>
    <row r="458" spans="1:6" x14ac:dyDescent="0.3">
      <c r="A458" s="6"/>
      <c r="B458" s="6"/>
      <c r="C458" s="6"/>
      <c r="D458" s="6"/>
      <c r="E458" s="6"/>
      <c r="F458" s="5"/>
    </row>
    <row r="459" spans="1:6" x14ac:dyDescent="0.3">
      <c r="A459" s="6"/>
      <c r="B459" s="6"/>
      <c r="C459" s="6"/>
      <c r="D459" s="6"/>
      <c r="E459" s="6"/>
      <c r="F459" s="5"/>
    </row>
    <row r="460" spans="1:6" x14ac:dyDescent="0.3">
      <c r="A460" s="6"/>
      <c r="B460" s="6"/>
      <c r="C460" s="6"/>
      <c r="D460" s="6"/>
      <c r="E460" s="6"/>
      <c r="F460" s="5"/>
    </row>
    <row r="461" spans="1:6" x14ac:dyDescent="0.3">
      <c r="A461" s="6"/>
      <c r="B461" s="6"/>
      <c r="C461" s="6"/>
      <c r="D461" s="6"/>
      <c r="E461" s="6"/>
      <c r="F461" s="5"/>
    </row>
    <row r="462" spans="1:6" x14ac:dyDescent="0.3">
      <c r="A462" s="6"/>
      <c r="B462" s="6"/>
      <c r="C462" s="6"/>
      <c r="D462" s="6"/>
      <c r="E462" s="6"/>
      <c r="F462" s="5"/>
    </row>
    <row r="463" spans="1:6" x14ac:dyDescent="0.3">
      <c r="A463" s="6"/>
      <c r="B463" s="6"/>
      <c r="C463" s="6"/>
      <c r="D463" s="6"/>
      <c r="E463" s="6"/>
      <c r="F463" s="5"/>
    </row>
    <row r="464" spans="1:6" x14ac:dyDescent="0.3">
      <c r="A464" s="6"/>
      <c r="B464" s="6"/>
      <c r="C464" s="6"/>
      <c r="D464" s="6"/>
      <c r="E464" s="6"/>
      <c r="F464" s="5"/>
    </row>
    <row r="465" spans="1:6" x14ac:dyDescent="0.3">
      <c r="A465" s="6"/>
      <c r="B465" s="6"/>
      <c r="C465" s="6"/>
      <c r="D465" s="6"/>
      <c r="E465" s="6"/>
      <c r="F465" s="5"/>
    </row>
    <row r="466" spans="1:6" x14ac:dyDescent="0.3">
      <c r="A466" s="6"/>
      <c r="B466" s="6"/>
      <c r="C466" s="6"/>
      <c r="D466" s="6"/>
      <c r="E466" s="6"/>
      <c r="F466" s="5"/>
    </row>
    <row r="467" spans="1:6" x14ac:dyDescent="0.3">
      <c r="A467" s="6"/>
      <c r="B467" s="6"/>
      <c r="C467" s="6"/>
      <c r="D467" s="6"/>
      <c r="E467" s="6"/>
      <c r="F467" s="5"/>
    </row>
    <row r="468" spans="1:6" x14ac:dyDescent="0.3">
      <c r="A468" s="6"/>
      <c r="B468" s="6"/>
      <c r="C468" s="6"/>
      <c r="D468" s="6"/>
      <c r="E468" s="6"/>
      <c r="F468" s="5"/>
    </row>
    <row r="469" spans="1:6" x14ac:dyDescent="0.3">
      <c r="A469" s="6"/>
      <c r="B469" s="6"/>
      <c r="C469" s="6"/>
      <c r="D469" s="6"/>
      <c r="E469" s="6"/>
      <c r="F469" s="5"/>
    </row>
    <row r="470" spans="1:6" x14ac:dyDescent="0.3">
      <c r="A470" s="6"/>
      <c r="B470" s="6"/>
      <c r="C470" s="6"/>
      <c r="D470" s="6"/>
      <c r="E470" s="6"/>
      <c r="F470" s="5"/>
    </row>
    <row r="471" spans="1:6" x14ac:dyDescent="0.3">
      <c r="A471" s="6"/>
      <c r="B471" s="6"/>
      <c r="C471" s="6"/>
      <c r="D471" s="6"/>
      <c r="E471" s="6"/>
      <c r="F471" s="5"/>
    </row>
    <row r="472" spans="1:6" x14ac:dyDescent="0.3">
      <c r="A472" s="6"/>
      <c r="B472" s="6"/>
      <c r="C472" s="6"/>
      <c r="D472" s="6"/>
      <c r="E472" s="6"/>
      <c r="F472" s="5"/>
    </row>
    <row r="473" spans="1:6" x14ac:dyDescent="0.3">
      <c r="A473" s="6"/>
      <c r="B473" s="6"/>
      <c r="C473" s="6"/>
      <c r="D473" s="6"/>
      <c r="E473" s="6"/>
      <c r="F473" s="5"/>
    </row>
    <row r="474" spans="1:6" x14ac:dyDescent="0.3">
      <c r="A474" s="6"/>
      <c r="B474" s="6"/>
      <c r="C474" s="6"/>
      <c r="D474" s="6"/>
      <c r="E474" s="6"/>
      <c r="F474" s="5"/>
    </row>
  </sheetData>
  <sheetProtection selectLockedCells="1"/>
  <phoneticPr fontId="17" type="noConversion"/>
  <pageMargins left="0.78740157480314965" right="0.78740157480314965" top="0.98425196850393704" bottom="0.98425196850393704" header="0.51181102362204722" footer="0.51181102362204722"/>
  <pageSetup paperSize="9" scale="80" orientation="portrait" copies="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12">
    <tabColor indexed="9"/>
    <pageSetUpPr fitToPage="1"/>
  </sheetPr>
  <dimension ref="A1:O34"/>
  <sheetViews>
    <sheetView zoomScaleSheetLayoutView="100" workbookViewId="0">
      <selection activeCell="G12" sqref="G12"/>
    </sheetView>
  </sheetViews>
  <sheetFormatPr defaultColWidth="11.44140625" defaultRowHeight="13.2" x14ac:dyDescent="0.3"/>
  <cols>
    <col min="1" max="1" width="11.44140625" style="13"/>
    <col min="2" max="2" width="19" style="13" customWidth="1"/>
    <col min="3" max="3" width="19.109375" style="13" customWidth="1"/>
    <col min="4" max="5" width="14.88671875" style="13" customWidth="1"/>
    <col min="6" max="6" width="14.33203125" style="13" customWidth="1"/>
    <col min="7" max="7" width="9.44140625" style="13" customWidth="1"/>
    <col min="8" max="8" width="12" style="13" bestFit="1" customWidth="1"/>
    <col min="9" max="16384" width="11.44140625" style="13"/>
  </cols>
  <sheetData>
    <row r="1" spans="1:15" x14ac:dyDescent="0.3">
      <c r="A1" s="70" t="s">
        <v>385</v>
      </c>
      <c r="B1" s="68"/>
      <c r="C1" s="68"/>
      <c r="D1" s="456">
        <f>'Amortissement crédit1'!C2</f>
        <v>0.04</v>
      </c>
      <c r="E1" s="79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17" customFormat="1" x14ac:dyDescent="0.3">
      <c r="A2" s="16" t="s">
        <v>386</v>
      </c>
      <c r="B2" s="17" t="s">
        <v>387</v>
      </c>
      <c r="C2" s="17" t="s">
        <v>388</v>
      </c>
      <c r="D2" s="17" t="s">
        <v>389</v>
      </c>
      <c r="E2" s="20" t="s">
        <v>390</v>
      </c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x14ac:dyDescent="0.3">
      <c r="A3" s="71">
        <v>1</v>
      </c>
      <c r="B3" s="457">
        <f>'Amortissement crédit1'!C1</f>
        <v>0</v>
      </c>
      <c r="C3" s="458">
        <f>'Amortissement crédit1'!G2</f>
        <v>0</v>
      </c>
      <c r="D3" s="457">
        <f>'Amortissement crédit1'!H2</f>
        <v>0</v>
      </c>
      <c r="E3" s="459">
        <f>'Amortissement crédit1'!$C$6</f>
        <v>0</v>
      </c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x14ac:dyDescent="0.3">
      <c r="A4" s="71">
        <v>2</v>
      </c>
      <c r="B4" s="457">
        <f>B3-C3</f>
        <v>0</v>
      </c>
      <c r="C4" s="458">
        <f>'Amortissement crédit1'!G3</f>
        <v>0</v>
      </c>
      <c r="D4" s="457">
        <f>'Amortissement crédit1'!H3</f>
        <v>0</v>
      </c>
      <c r="E4" s="459">
        <f>'Amortissement crédit1'!$C$6</f>
        <v>0</v>
      </c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x14ac:dyDescent="0.3">
      <c r="A5" s="71">
        <v>3</v>
      </c>
      <c r="B5" s="457">
        <f>B4-C4</f>
        <v>0</v>
      </c>
      <c r="C5" s="458">
        <f>'Amortissement crédit1'!G4</f>
        <v>0</v>
      </c>
      <c r="D5" s="457">
        <f>'Amortissement crédit1'!H4</f>
        <v>0</v>
      </c>
      <c r="E5" s="459">
        <f>'Amortissement crédit1'!$C$6</f>
        <v>0</v>
      </c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x14ac:dyDescent="0.3">
      <c r="A6" s="71"/>
      <c r="B6" s="6"/>
      <c r="C6" s="72"/>
      <c r="D6" s="6"/>
      <c r="E6" s="19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3">
      <c r="A7" s="441" t="s">
        <v>391</v>
      </c>
      <c r="B7" s="442"/>
      <c r="C7" s="442"/>
      <c r="D7" s="443">
        <f>'Amortissement crédit 2'!C2</f>
        <v>0.04</v>
      </c>
      <c r="E7" s="444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x14ac:dyDescent="0.3">
      <c r="A8" s="445" t="s">
        <v>386</v>
      </c>
      <c r="B8" s="446" t="s">
        <v>387</v>
      </c>
      <c r="C8" s="446" t="s">
        <v>388</v>
      </c>
      <c r="D8" s="446" t="s">
        <v>389</v>
      </c>
      <c r="E8" s="447" t="s">
        <v>390</v>
      </c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s="17" customFormat="1" x14ac:dyDescent="0.3">
      <c r="A9" s="71">
        <v>1</v>
      </c>
      <c r="B9" s="449">
        <f>'Amortissement crédit 2'!C1</f>
        <v>0</v>
      </c>
      <c r="C9" s="450">
        <f>'Amortissement crédit 2'!G2</f>
        <v>0</v>
      </c>
      <c r="D9" s="449">
        <f>'Amortissement crédit 2'!H2</f>
        <v>0</v>
      </c>
      <c r="E9" s="451">
        <f>'Amortissement crédit 2'!$C$6</f>
        <v>0</v>
      </c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x14ac:dyDescent="0.3">
      <c r="A10" s="71">
        <v>2</v>
      </c>
      <c r="B10" s="449">
        <f>B9-C9</f>
        <v>0</v>
      </c>
      <c r="C10" s="450">
        <f>'Amortissement crédit 2'!G3</f>
        <v>0</v>
      </c>
      <c r="D10" s="449">
        <f>'Amortissement crédit 2'!H3</f>
        <v>0</v>
      </c>
      <c r="E10" s="451">
        <f>'Amortissement crédit 2'!$C$6</f>
        <v>0</v>
      </c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x14ac:dyDescent="0.3">
      <c r="A11" s="71">
        <v>3</v>
      </c>
      <c r="B11" s="449">
        <f>B10-C10</f>
        <v>0</v>
      </c>
      <c r="C11" s="450">
        <f>'Amortissement crédit 2'!G4</f>
        <v>0</v>
      </c>
      <c r="D11" s="449">
        <f>'Amortissement crédit 2'!H4</f>
        <v>0</v>
      </c>
      <c r="E11" s="451">
        <f>'Amortissement crédit 2'!$C$6</f>
        <v>0</v>
      </c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x14ac:dyDescent="0.3">
      <c r="A12" s="448"/>
      <c r="B12" s="442"/>
      <c r="C12" s="442"/>
      <c r="D12" s="442"/>
      <c r="E12" s="444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s="2" customFormat="1" x14ac:dyDescent="0.3">
      <c r="A13" s="441" t="s">
        <v>392</v>
      </c>
      <c r="B13" s="442"/>
      <c r="C13" s="442"/>
      <c r="D13" s="443">
        <f>'Amortissement crédit 3'!C2</f>
        <v>0.04</v>
      </c>
      <c r="E13" s="444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s="22" customFormat="1" x14ac:dyDescent="0.3">
      <c r="A14" s="445" t="s">
        <v>386</v>
      </c>
      <c r="B14" s="446" t="s">
        <v>387</v>
      </c>
      <c r="C14" s="446" t="s">
        <v>388</v>
      </c>
      <c r="D14" s="446" t="s">
        <v>389</v>
      </c>
      <c r="E14" s="447" t="s">
        <v>390</v>
      </c>
    </row>
    <row r="15" spans="1:15" x14ac:dyDescent="0.3">
      <c r="A15" s="71">
        <v>1</v>
      </c>
      <c r="B15" s="452">
        <f>'Amortissement crédit 3'!C1</f>
        <v>0</v>
      </c>
      <c r="C15" s="449">
        <f>'Amortissement crédit 3'!G2</f>
        <v>0</v>
      </c>
      <c r="D15" s="449">
        <f>'Amortissement crédit 3'!H2</f>
        <v>0</v>
      </c>
      <c r="E15" s="451">
        <f>'Amortissement crédit 3'!$C$6</f>
        <v>0</v>
      </c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s="17" customFormat="1" x14ac:dyDescent="0.3">
      <c r="A16" s="71">
        <v>2</v>
      </c>
      <c r="B16" s="452">
        <f>B15-C15</f>
        <v>0</v>
      </c>
      <c r="C16" s="449">
        <f>'Amortissement crédit 3'!G3</f>
        <v>0</v>
      </c>
      <c r="D16" s="449">
        <f>'Amortissement crédit 3'!H3</f>
        <v>0</v>
      </c>
      <c r="E16" s="451">
        <f>'Amortissement crédit 3'!$C$6</f>
        <v>0</v>
      </c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x14ac:dyDescent="0.3">
      <c r="A17" s="71">
        <v>3</v>
      </c>
      <c r="B17" s="452">
        <f>B16-C16</f>
        <v>0</v>
      </c>
      <c r="C17" s="449">
        <f>'Amortissement crédit 3'!G4</f>
        <v>0</v>
      </c>
      <c r="D17" s="449">
        <f>'Amortissement crédit 3'!H4</f>
        <v>0</v>
      </c>
      <c r="E17" s="451">
        <f>'Amortissement crédit 3'!$C$6</f>
        <v>0</v>
      </c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x14ac:dyDescent="0.3">
      <c r="A18" s="453"/>
      <c r="B18" s="454"/>
      <c r="C18" s="454"/>
      <c r="D18" s="454"/>
      <c r="E18" s="455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s="2" customFormat="1" x14ac:dyDescent="0.3">
      <c r="A19" s="74" t="s">
        <v>393</v>
      </c>
      <c r="B19" s="6"/>
      <c r="C19" s="6"/>
      <c r="D19" s="100">
        <f>'Amortissement leasing'!C2</f>
        <v>0.03</v>
      </c>
      <c r="E19" s="19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x14ac:dyDescent="0.3">
      <c r="A20" s="16" t="s">
        <v>386</v>
      </c>
      <c r="B20" s="17" t="s">
        <v>387</v>
      </c>
      <c r="C20" s="17" t="s">
        <v>388</v>
      </c>
      <c r="D20" s="17" t="s">
        <v>389</v>
      </c>
      <c r="E20" s="20" t="s">
        <v>390</v>
      </c>
    </row>
    <row r="21" spans="1:15" x14ac:dyDescent="0.3">
      <c r="A21" s="71">
        <v>1</v>
      </c>
      <c r="B21" s="612">
        <f>'Amortissement leasing'!C1</f>
        <v>0</v>
      </c>
      <c r="C21" s="612">
        <f>'Amortissement leasing'!G2</f>
        <v>0</v>
      </c>
      <c r="D21" s="612">
        <f>'Amortissement leasing'!H2</f>
        <v>0</v>
      </c>
      <c r="E21" s="460">
        <f>'Amortissement leasing'!$C$6</f>
        <v>0</v>
      </c>
    </row>
    <row r="22" spans="1:15" x14ac:dyDescent="0.3">
      <c r="A22" s="71">
        <v>2</v>
      </c>
      <c r="B22" s="612">
        <f>B21-C21</f>
        <v>0</v>
      </c>
      <c r="C22" s="612">
        <f>'Amortissement leasing'!G3</f>
        <v>0</v>
      </c>
      <c r="D22" s="612">
        <f>'Amortissement leasing'!H3</f>
        <v>0</v>
      </c>
      <c r="E22" s="460">
        <f>'Amortissement leasing'!$C$6</f>
        <v>0</v>
      </c>
    </row>
    <row r="23" spans="1:15" x14ac:dyDescent="0.3">
      <c r="A23" s="71">
        <v>3</v>
      </c>
      <c r="B23" s="612">
        <f>B22-C22</f>
        <v>0</v>
      </c>
      <c r="C23" s="612">
        <f>'Amortissement leasing'!G4</f>
        <v>0</v>
      </c>
      <c r="D23" s="612">
        <f>'Amortissement leasing'!H4</f>
        <v>0</v>
      </c>
      <c r="E23" s="460">
        <f>'Amortissement leasing'!$C$6</f>
        <v>0</v>
      </c>
    </row>
    <row r="24" spans="1:15" x14ac:dyDescent="0.3">
      <c r="A24" s="18"/>
      <c r="B24" s="6"/>
      <c r="C24" s="6"/>
      <c r="D24" s="6"/>
      <c r="E24" s="19"/>
    </row>
    <row r="25" spans="1:15" x14ac:dyDescent="0.3">
      <c r="A25" s="73"/>
      <c r="B25" s="2"/>
      <c r="C25" s="2"/>
      <c r="D25" s="2"/>
      <c r="E25" s="8"/>
    </row>
    <row r="26" spans="1:15" x14ac:dyDescent="0.3">
      <c r="A26" s="466" t="s">
        <v>249</v>
      </c>
      <c r="B26" s="467"/>
      <c r="C26" s="467"/>
      <c r="D26" s="467"/>
      <c r="E26" s="468"/>
    </row>
    <row r="27" spans="1:15" x14ac:dyDescent="0.3">
      <c r="A27" s="469" t="s">
        <v>386</v>
      </c>
      <c r="B27" s="470" t="s">
        <v>387</v>
      </c>
      <c r="C27" s="470" t="s">
        <v>388</v>
      </c>
      <c r="D27" s="470" t="s">
        <v>389</v>
      </c>
      <c r="E27" s="471" t="s">
        <v>390</v>
      </c>
    </row>
    <row r="28" spans="1:15" x14ac:dyDescent="0.3">
      <c r="A28" s="472">
        <v>1</v>
      </c>
      <c r="B28" s="473">
        <f t="shared" ref="B28:E30" si="0">B3+B9+B15+B21</f>
        <v>0</v>
      </c>
      <c r="C28" s="473">
        <f t="shared" si="0"/>
        <v>0</v>
      </c>
      <c r="D28" s="473">
        <f t="shared" si="0"/>
        <v>0</v>
      </c>
      <c r="E28" s="474">
        <f t="shared" si="0"/>
        <v>0</v>
      </c>
    </row>
    <row r="29" spans="1:15" x14ac:dyDescent="0.3">
      <c r="A29" s="472">
        <v>2</v>
      </c>
      <c r="B29" s="473">
        <f t="shared" si="0"/>
        <v>0</v>
      </c>
      <c r="C29" s="473">
        <f t="shared" si="0"/>
        <v>0</v>
      </c>
      <c r="D29" s="473">
        <f t="shared" si="0"/>
        <v>0</v>
      </c>
      <c r="E29" s="474">
        <f t="shared" si="0"/>
        <v>0</v>
      </c>
    </row>
    <row r="30" spans="1:15" x14ac:dyDescent="0.3">
      <c r="A30" s="472">
        <v>3</v>
      </c>
      <c r="B30" s="473">
        <f t="shared" si="0"/>
        <v>0</v>
      </c>
      <c r="C30" s="473">
        <f t="shared" si="0"/>
        <v>0</v>
      </c>
      <c r="D30" s="473">
        <f t="shared" si="0"/>
        <v>0</v>
      </c>
      <c r="E30" s="475">
        <f t="shared" si="0"/>
        <v>0</v>
      </c>
    </row>
    <row r="31" spans="1:15" x14ac:dyDescent="0.3">
      <c r="A31" s="2"/>
      <c r="B31" s="2"/>
      <c r="C31" s="2"/>
      <c r="D31" s="2"/>
      <c r="E31" s="2"/>
    </row>
    <row r="34" spans="1:3" x14ac:dyDescent="0.3">
      <c r="A34" s="3"/>
      <c r="B34" s="3"/>
      <c r="C34" s="3"/>
    </row>
  </sheetData>
  <sheetProtection selectLockedCells="1"/>
  <phoneticPr fontId="0" type="noConversion"/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>
    <oddHeader>&amp;F</oddHeader>
    <oddFooter>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11">
    <tabColor indexed="9"/>
  </sheetPr>
  <dimension ref="A1:I57"/>
  <sheetViews>
    <sheetView zoomScaleSheetLayoutView="100" workbookViewId="0">
      <selection activeCell="C2" sqref="C2"/>
    </sheetView>
  </sheetViews>
  <sheetFormatPr defaultColWidth="11.5546875" defaultRowHeight="13.2" x14ac:dyDescent="0.25"/>
  <cols>
    <col min="1" max="1" width="0.33203125" customWidth="1"/>
    <col min="2" max="2" width="16.5546875" customWidth="1"/>
    <col min="3" max="3" width="16.109375" style="48" customWidth="1"/>
    <col min="4" max="4" width="12.33203125" customWidth="1"/>
    <col min="5" max="5" width="14.44140625" customWidth="1"/>
    <col min="6" max="6" width="16.109375" customWidth="1"/>
    <col min="7" max="7" width="13.88671875" customWidth="1"/>
    <col min="8" max="8" width="15.88671875" customWidth="1"/>
    <col min="9" max="9" width="15.6640625" customWidth="1"/>
  </cols>
  <sheetData>
    <row r="1" spans="1:9" x14ac:dyDescent="0.25">
      <c r="A1" s="697" t="s">
        <v>394</v>
      </c>
      <c r="B1" s="697"/>
      <c r="C1" s="647">
        <v>0</v>
      </c>
      <c r="D1" s="96">
        <f>(1/(1+$C2))^$C4</f>
        <v>0.82192710675935132</v>
      </c>
      <c r="E1" s="40"/>
      <c r="F1" s="75" t="s">
        <v>395</v>
      </c>
      <c r="G1" s="66"/>
      <c r="H1" s="76" t="s">
        <v>396</v>
      </c>
      <c r="I1" s="41"/>
    </row>
    <row r="2" spans="1:9" x14ac:dyDescent="0.25">
      <c r="A2" s="697" t="s">
        <v>397</v>
      </c>
      <c r="B2" s="697"/>
      <c r="C2" s="528">
        <v>0.04</v>
      </c>
      <c r="D2" s="96">
        <f>(1+$C2)^(1/12)</f>
        <v>1.0032737397821989</v>
      </c>
      <c r="E2" s="42"/>
      <c r="F2" s="77">
        <v>1</v>
      </c>
      <c r="G2" s="461">
        <f>SUM(E10:E21)</f>
        <v>0</v>
      </c>
      <c r="H2" s="462">
        <f>SUM(D10:D21)</f>
        <v>0</v>
      </c>
      <c r="I2" s="596"/>
    </row>
    <row r="3" spans="1:9" x14ac:dyDescent="0.25">
      <c r="A3" s="697" t="s">
        <v>398</v>
      </c>
      <c r="B3" s="697"/>
      <c r="C3" s="63">
        <f>POWER(1+C2,1/12)-1</f>
        <v>3.2737397821989145E-3</v>
      </c>
      <c r="D3" s="96">
        <f>((1-$D1))/(($D2-1))</f>
        <v>54.394333419206639</v>
      </c>
      <c r="E3" s="44"/>
      <c r="F3" s="77">
        <v>2</v>
      </c>
      <c r="G3" s="461">
        <f>F33-G2</f>
        <v>0</v>
      </c>
      <c r="H3" s="462">
        <f>SUM(D22:D33)</f>
        <v>0</v>
      </c>
      <c r="I3" s="596"/>
    </row>
    <row r="4" spans="1:9" x14ac:dyDescent="0.25">
      <c r="A4" s="698" t="s">
        <v>399</v>
      </c>
      <c r="B4" s="698"/>
      <c r="C4" s="529">
        <v>5</v>
      </c>
      <c r="D4" s="40"/>
      <c r="E4" s="45"/>
      <c r="F4" s="78">
        <v>3</v>
      </c>
      <c r="G4" s="463">
        <f>F45-G3-G2</f>
        <v>0</v>
      </c>
      <c r="H4" s="464">
        <f>SUM(D34:D45)</f>
        <v>0</v>
      </c>
      <c r="I4" s="596"/>
    </row>
    <row r="5" spans="1:9" x14ac:dyDescent="0.25">
      <c r="A5" s="697" t="s">
        <v>400</v>
      </c>
      <c r="B5" s="697"/>
      <c r="C5" s="38">
        <f>C1*C3</f>
        <v>0</v>
      </c>
      <c r="D5" s="46"/>
      <c r="E5" s="47"/>
      <c r="F5" s="43"/>
      <c r="G5" s="39"/>
      <c r="H5" s="39"/>
      <c r="I5" s="596"/>
    </row>
    <row r="6" spans="1:9" x14ac:dyDescent="0.25">
      <c r="A6" s="697" t="s">
        <v>390</v>
      </c>
      <c r="B6" s="697"/>
      <c r="C6" s="64">
        <f>$C$1/$D$3</f>
        <v>0</v>
      </c>
      <c r="D6" s="47"/>
      <c r="E6" s="39"/>
      <c r="F6" s="43"/>
      <c r="G6" s="39"/>
      <c r="H6" s="39"/>
      <c r="I6" s="596"/>
    </row>
    <row r="7" spans="1:9" ht="9.75" customHeight="1" thickBot="1" x14ac:dyDescent="0.3">
      <c r="A7" s="596"/>
      <c r="B7" s="596"/>
      <c r="D7" s="596"/>
      <c r="E7" s="47"/>
      <c r="F7" s="49"/>
      <c r="G7" s="596"/>
      <c r="H7" s="596"/>
      <c r="I7" s="596"/>
    </row>
    <row r="8" spans="1:9" ht="39.6" x14ac:dyDescent="0.25">
      <c r="A8" s="596"/>
      <c r="B8" s="50" t="s">
        <v>401</v>
      </c>
      <c r="C8" s="51" t="s">
        <v>390</v>
      </c>
      <c r="D8" s="51" t="s">
        <v>402</v>
      </c>
      <c r="E8" s="52" t="s">
        <v>403</v>
      </c>
      <c r="F8" s="53" t="s">
        <v>404</v>
      </c>
      <c r="G8" s="54" t="s">
        <v>405</v>
      </c>
      <c r="H8" s="54" t="s">
        <v>406</v>
      </c>
      <c r="I8" s="55" t="s">
        <v>407</v>
      </c>
    </row>
    <row r="9" spans="1:9" x14ac:dyDescent="0.25">
      <c r="A9" s="596"/>
      <c r="B9" s="111">
        <v>0</v>
      </c>
      <c r="C9" s="56"/>
      <c r="D9" s="56"/>
      <c r="E9" s="56"/>
      <c r="F9" s="57"/>
      <c r="G9" s="56">
        <f>C1</f>
        <v>0</v>
      </c>
      <c r="H9" s="56"/>
      <c r="I9" s="58"/>
    </row>
    <row r="10" spans="1:9" x14ac:dyDescent="0.25">
      <c r="A10" s="596"/>
      <c r="B10" s="111">
        <v>1</v>
      </c>
      <c r="C10" s="56">
        <f t="shared" ref="C10:C57" si="0">$C$1/$D$3</f>
        <v>0</v>
      </c>
      <c r="D10" s="56">
        <f>$C$3*$C$1</f>
        <v>0</v>
      </c>
      <c r="E10" s="56">
        <f>C10-D10</f>
        <v>0</v>
      </c>
      <c r="F10" s="56">
        <f>E10+E9</f>
        <v>0</v>
      </c>
      <c r="G10" s="56">
        <f t="shared" ref="G10:G41" si="1">$G$9-F10</f>
        <v>0</v>
      </c>
      <c r="H10" s="56">
        <f>D10+D11+D12</f>
        <v>0</v>
      </c>
      <c r="I10" s="58">
        <f>G10+H10</f>
        <v>0</v>
      </c>
    </row>
    <row r="11" spans="1:9" x14ac:dyDescent="0.25">
      <c r="A11" s="596"/>
      <c r="B11" s="111">
        <v>2</v>
      </c>
      <c r="C11" s="56">
        <f t="shared" si="0"/>
        <v>0</v>
      </c>
      <c r="D11" s="56">
        <f>G10*$C$3</f>
        <v>0</v>
      </c>
      <c r="E11" s="56">
        <f t="shared" ref="E11:E45" si="2">C11-D11</f>
        <v>0</v>
      </c>
      <c r="F11" s="56">
        <f>F10+E11</f>
        <v>0</v>
      </c>
      <c r="G11" s="56">
        <f t="shared" si="1"/>
        <v>0</v>
      </c>
      <c r="H11" s="56">
        <f t="shared" ref="H11:H56" si="3">D11+D12+D13</f>
        <v>0</v>
      </c>
      <c r="I11" s="58">
        <f t="shared" ref="I11:I45" si="4">G11+H11</f>
        <v>0</v>
      </c>
    </row>
    <row r="12" spans="1:9" x14ac:dyDescent="0.25">
      <c r="A12" s="596"/>
      <c r="B12" s="111">
        <v>3</v>
      </c>
      <c r="C12" s="56">
        <f t="shared" si="0"/>
        <v>0</v>
      </c>
      <c r="D12" s="56">
        <f t="shared" ref="D12:D45" si="5">G11*$C$3</f>
        <v>0</v>
      </c>
      <c r="E12" s="56">
        <f t="shared" si="2"/>
        <v>0</v>
      </c>
      <c r="F12" s="56">
        <f t="shared" ref="F12:F45" si="6">F11+E12</f>
        <v>0</v>
      </c>
      <c r="G12" s="56">
        <f t="shared" si="1"/>
        <v>0</v>
      </c>
      <c r="H12" s="56">
        <f t="shared" si="3"/>
        <v>0</v>
      </c>
      <c r="I12" s="58">
        <f t="shared" si="4"/>
        <v>0</v>
      </c>
    </row>
    <row r="13" spans="1:9" x14ac:dyDescent="0.25">
      <c r="A13" s="596"/>
      <c r="B13" s="111">
        <v>4</v>
      </c>
      <c r="C13" s="56">
        <f t="shared" si="0"/>
        <v>0</v>
      </c>
      <c r="D13" s="56">
        <f t="shared" si="5"/>
        <v>0</v>
      </c>
      <c r="E13" s="56">
        <f t="shared" si="2"/>
        <v>0</v>
      </c>
      <c r="F13" s="56">
        <f t="shared" si="6"/>
        <v>0</v>
      </c>
      <c r="G13" s="56">
        <f t="shared" si="1"/>
        <v>0</v>
      </c>
      <c r="H13" s="56">
        <f t="shared" si="3"/>
        <v>0</v>
      </c>
      <c r="I13" s="58">
        <f t="shared" si="4"/>
        <v>0</v>
      </c>
    </row>
    <row r="14" spans="1:9" x14ac:dyDescent="0.25">
      <c r="A14" s="596"/>
      <c r="B14" s="111">
        <v>5</v>
      </c>
      <c r="C14" s="56">
        <f t="shared" si="0"/>
        <v>0</v>
      </c>
      <c r="D14" s="56">
        <f t="shared" si="5"/>
        <v>0</v>
      </c>
      <c r="E14" s="56">
        <f t="shared" si="2"/>
        <v>0</v>
      </c>
      <c r="F14" s="56">
        <f t="shared" si="6"/>
        <v>0</v>
      </c>
      <c r="G14" s="56">
        <f t="shared" si="1"/>
        <v>0</v>
      </c>
      <c r="H14" s="56">
        <f t="shared" si="3"/>
        <v>0</v>
      </c>
      <c r="I14" s="58">
        <f t="shared" si="4"/>
        <v>0</v>
      </c>
    </row>
    <row r="15" spans="1:9" x14ac:dyDescent="0.25">
      <c r="A15" s="596"/>
      <c r="B15" s="111">
        <v>6</v>
      </c>
      <c r="C15" s="56">
        <f t="shared" si="0"/>
        <v>0</v>
      </c>
      <c r="D15" s="56">
        <f t="shared" si="5"/>
        <v>0</v>
      </c>
      <c r="E15" s="56">
        <f t="shared" si="2"/>
        <v>0</v>
      </c>
      <c r="F15" s="56">
        <f t="shared" si="6"/>
        <v>0</v>
      </c>
      <c r="G15" s="56">
        <f t="shared" si="1"/>
        <v>0</v>
      </c>
      <c r="H15" s="56">
        <f t="shared" si="3"/>
        <v>0</v>
      </c>
      <c r="I15" s="58">
        <f t="shared" si="4"/>
        <v>0</v>
      </c>
    </row>
    <row r="16" spans="1:9" x14ac:dyDescent="0.25">
      <c r="A16" s="596"/>
      <c r="B16" s="111">
        <v>7</v>
      </c>
      <c r="C16" s="56">
        <f t="shared" si="0"/>
        <v>0</v>
      </c>
      <c r="D16" s="56">
        <f t="shared" si="5"/>
        <v>0</v>
      </c>
      <c r="E16" s="56">
        <f t="shared" si="2"/>
        <v>0</v>
      </c>
      <c r="F16" s="56">
        <f t="shared" si="6"/>
        <v>0</v>
      </c>
      <c r="G16" s="56">
        <f t="shared" si="1"/>
        <v>0</v>
      </c>
      <c r="H16" s="56">
        <f t="shared" si="3"/>
        <v>0</v>
      </c>
      <c r="I16" s="58">
        <f t="shared" si="4"/>
        <v>0</v>
      </c>
    </row>
    <row r="17" spans="2:9" x14ac:dyDescent="0.25">
      <c r="B17" s="111">
        <v>8</v>
      </c>
      <c r="C17" s="56">
        <f t="shared" si="0"/>
        <v>0</v>
      </c>
      <c r="D17" s="56">
        <f t="shared" si="5"/>
        <v>0</v>
      </c>
      <c r="E17" s="56">
        <f t="shared" si="2"/>
        <v>0</v>
      </c>
      <c r="F17" s="56">
        <f t="shared" si="6"/>
        <v>0</v>
      </c>
      <c r="G17" s="56">
        <f t="shared" si="1"/>
        <v>0</v>
      </c>
      <c r="H17" s="56">
        <f t="shared" si="3"/>
        <v>0</v>
      </c>
      <c r="I17" s="58">
        <f t="shared" si="4"/>
        <v>0</v>
      </c>
    </row>
    <row r="18" spans="2:9" x14ac:dyDescent="0.25">
      <c r="B18" s="111">
        <v>9</v>
      </c>
      <c r="C18" s="56">
        <f t="shared" si="0"/>
        <v>0</v>
      </c>
      <c r="D18" s="56">
        <f t="shared" si="5"/>
        <v>0</v>
      </c>
      <c r="E18" s="56">
        <f t="shared" si="2"/>
        <v>0</v>
      </c>
      <c r="F18" s="56">
        <f t="shared" si="6"/>
        <v>0</v>
      </c>
      <c r="G18" s="56">
        <f t="shared" si="1"/>
        <v>0</v>
      </c>
      <c r="H18" s="56">
        <f t="shared" si="3"/>
        <v>0</v>
      </c>
      <c r="I18" s="58">
        <f t="shared" si="4"/>
        <v>0</v>
      </c>
    </row>
    <row r="19" spans="2:9" x14ac:dyDescent="0.25">
      <c r="B19" s="111">
        <v>10</v>
      </c>
      <c r="C19" s="56">
        <f t="shared" si="0"/>
        <v>0</v>
      </c>
      <c r="D19" s="56">
        <f t="shared" si="5"/>
        <v>0</v>
      </c>
      <c r="E19" s="56">
        <f t="shared" si="2"/>
        <v>0</v>
      </c>
      <c r="F19" s="56">
        <f t="shared" si="6"/>
        <v>0</v>
      </c>
      <c r="G19" s="56">
        <f t="shared" si="1"/>
        <v>0</v>
      </c>
      <c r="H19" s="56">
        <f t="shared" si="3"/>
        <v>0</v>
      </c>
      <c r="I19" s="58">
        <f t="shared" si="4"/>
        <v>0</v>
      </c>
    </row>
    <row r="20" spans="2:9" x14ac:dyDescent="0.25">
      <c r="B20" s="111">
        <v>11</v>
      </c>
      <c r="C20" s="56">
        <f t="shared" si="0"/>
        <v>0</v>
      </c>
      <c r="D20" s="56">
        <f t="shared" si="5"/>
        <v>0</v>
      </c>
      <c r="E20" s="56">
        <f t="shared" si="2"/>
        <v>0</v>
      </c>
      <c r="F20" s="56">
        <f t="shared" si="6"/>
        <v>0</v>
      </c>
      <c r="G20" s="56">
        <f t="shared" si="1"/>
        <v>0</v>
      </c>
      <c r="H20" s="56">
        <f t="shared" si="3"/>
        <v>0</v>
      </c>
      <c r="I20" s="58">
        <f t="shared" si="4"/>
        <v>0</v>
      </c>
    </row>
    <row r="21" spans="2:9" x14ac:dyDescent="0.25">
      <c r="B21" s="111">
        <v>12</v>
      </c>
      <c r="C21" s="56">
        <f t="shared" si="0"/>
        <v>0</v>
      </c>
      <c r="D21" s="56">
        <f t="shared" si="5"/>
        <v>0</v>
      </c>
      <c r="E21" s="56">
        <f t="shared" si="2"/>
        <v>0</v>
      </c>
      <c r="F21" s="62">
        <f t="shared" si="6"/>
        <v>0</v>
      </c>
      <c r="G21" s="56">
        <f t="shared" si="1"/>
        <v>0</v>
      </c>
      <c r="H21" s="56">
        <f t="shared" si="3"/>
        <v>0</v>
      </c>
      <c r="I21" s="58">
        <f t="shared" si="4"/>
        <v>0</v>
      </c>
    </row>
    <row r="22" spans="2:9" x14ac:dyDescent="0.25">
      <c r="B22" s="111">
        <v>13</v>
      </c>
      <c r="C22" s="56">
        <f t="shared" si="0"/>
        <v>0</v>
      </c>
      <c r="D22" s="62">
        <f t="shared" si="5"/>
        <v>0</v>
      </c>
      <c r="E22" s="56">
        <f t="shared" si="2"/>
        <v>0</v>
      </c>
      <c r="F22" s="56">
        <f t="shared" si="6"/>
        <v>0</v>
      </c>
      <c r="G22" s="56">
        <f t="shared" si="1"/>
        <v>0</v>
      </c>
      <c r="H22" s="56">
        <f t="shared" si="3"/>
        <v>0</v>
      </c>
      <c r="I22" s="58">
        <f t="shared" si="4"/>
        <v>0</v>
      </c>
    </row>
    <row r="23" spans="2:9" x14ac:dyDescent="0.25">
      <c r="B23" s="111">
        <v>14</v>
      </c>
      <c r="C23" s="56">
        <f t="shared" si="0"/>
        <v>0</v>
      </c>
      <c r="D23" s="56">
        <f t="shared" si="5"/>
        <v>0</v>
      </c>
      <c r="E23" s="56">
        <f t="shared" si="2"/>
        <v>0</v>
      </c>
      <c r="F23" s="56">
        <f t="shared" si="6"/>
        <v>0</v>
      </c>
      <c r="G23" s="56">
        <f t="shared" si="1"/>
        <v>0</v>
      </c>
      <c r="H23" s="56">
        <f t="shared" si="3"/>
        <v>0</v>
      </c>
      <c r="I23" s="58">
        <f t="shared" si="4"/>
        <v>0</v>
      </c>
    </row>
    <row r="24" spans="2:9" x14ac:dyDescent="0.25">
      <c r="B24" s="111">
        <v>15</v>
      </c>
      <c r="C24" s="56">
        <f t="shared" si="0"/>
        <v>0</v>
      </c>
      <c r="D24" s="56">
        <f t="shared" si="5"/>
        <v>0</v>
      </c>
      <c r="E24" s="56">
        <f t="shared" si="2"/>
        <v>0</v>
      </c>
      <c r="F24" s="56">
        <f t="shared" si="6"/>
        <v>0</v>
      </c>
      <c r="G24" s="56">
        <f t="shared" si="1"/>
        <v>0</v>
      </c>
      <c r="H24" s="56">
        <f t="shared" si="3"/>
        <v>0</v>
      </c>
      <c r="I24" s="58">
        <f t="shared" si="4"/>
        <v>0</v>
      </c>
    </row>
    <row r="25" spans="2:9" x14ac:dyDescent="0.25">
      <c r="B25" s="111">
        <v>16</v>
      </c>
      <c r="C25" s="56">
        <f t="shared" si="0"/>
        <v>0</v>
      </c>
      <c r="D25" s="56">
        <f t="shared" si="5"/>
        <v>0</v>
      </c>
      <c r="E25" s="56">
        <f t="shared" si="2"/>
        <v>0</v>
      </c>
      <c r="F25" s="56">
        <f t="shared" si="6"/>
        <v>0</v>
      </c>
      <c r="G25" s="56">
        <f t="shared" si="1"/>
        <v>0</v>
      </c>
      <c r="H25" s="56">
        <f t="shared" si="3"/>
        <v>0</v>
      </c>
      <c r="I25" s="58">
        <f t="shared" si="4"/>
        <v>0</v>
      </c>
    </row>
    <row r="26" spans="2:9" x14ac:dyDescent="0.25">
      <c r="B26" s="111">
        <v>17</v>
      </c>
      <c r="C26" s="56">
        <f t="shared" si="0"/>
        <v>0</v>
      </c>
      <c r="D26" s="56">
        <f t="shared" si="5"/>
        <v>0</v>
      </c>
      <c r="E26" s="56">
        <f t="shared" si="2"/>
        <v>0</v>
      </c>
      <c r="F26" s="56">
        <f t="shared" si="6"/>
        <v>0</v>
      </c>
      <c r="G26" s="56">
        <f t="shared" si="1"/>
        <v>0</v>
      </c>
      <c r="H26" s="56">
        <f t="shared" si="3"/>
        <v>0</v>
      </c>
      <c r="I26" s="58">
        <f t="shared" si="4"/>
        <v>0</v>
      </c>
    </row>
    <row r="27" spans="2:9" x14ac:dyDescent="0.25">
      <c r="B27" s="111">
        <v>18</v>
      </c>
      <c r="C27" s="56">
        <f t="shared" si="0"/>
        <v>0</v>
      </c>
      <c r="D27" s="56">
        <f t="shared" si="5"/>
        <v>0</v>
      </c>
      <c r="E27" s="56">
        <f t="shared" si="2"/>
        <v>0</v>
      </c>
      <c r="F27" s="56">
        <f t="shared" si="6"/>
        <v>0</v>
      </c>
      <c r="G27" s="56">
        <f t="shared" si="1"/>
        <v>0</v>
      </c>
      <c r="H27" s="56">
        <f t="shared" si="3"/>
        <v>0</v>
      </c>
      <c r="I27" s="58">
        <f t="shared" si="4"/>
        <v>0</v>
      </c>
    </row>
    <row r="28" spans="2:9" x14ac:dyDescent="0.25">
      <c r="B28" s="111">
        <v>19</v>
      </c>
      <c r="C28" s="56">
        <f t="shared" si="0"/>
        <v>0</v>
      </c>
      <c r="D28" s="56">
        <f t="shared" si="5"/>
        <v>0</v>
      </c>
      <c r="E28" s="56">
        <f t="shared" si="2"/>
        <v>0</v>
      </c>
      <c r="F28" s="56">
        <f t="shared" si="6"/>
        <v>0</v>
      </c>
      <c r="G28" s="56">
        <f t="shared" si="1"/>
        <v>0</v>
      </c>
      <c r="H28" s="56">
        <f t="shared" si="3"/>
        <v>0</v>
      </c>
      <c r="I28" s="58">
        <f t="shared" si="4"/>
        <v>0</v>
      </c>
    </row>
    <row r="29" spans="2:9" x14ac:dyDescent="0.25">
      <c r="B29" s="111">
        <v>20</v>
      </c>
      <c r="C29" s="56">
        <f t="shared" si="0"/>
        <v>0</v>
      </c>
      <c r="D29" s="56">
        <f t="shared" si="5"/>
        <v>0</v>
      </c>
      <c r="E29" s="56">
        <f t="shared" si="2"/>
        <v>0</v>
      </c>
      <c r="F29" s="56">
        <f t="shared" si="6"/>
        <v>0</v>
      </c>
      <c r="G29" s="56">
        <f t="shared" si="1"/>
        <v>0</v>
      </c>
      <c r="H29" s="56">
        <f t="shared" si="3"/>
        <v>0</v>
      </c>
      <c r="I29" s="58">
        <f t="shared" si="4"/>
        <v>0</v>
      </c>
    </row>
    <row r="30" spans="2:9" x14ac:dyDescent="0.25">
      <c r="B30" s="111">
        <v>21</v>
      </c>
      <c r="C30" s="56">
        <f t="shared" si="0"/>
        <v>0</v>
      </c>
      <c r="D30" s="56">
        <f t="shared" si="5"/>
        <v>0</v>
      </c>
      <c r="E30" s="56">
        <f t="shared" si="2"/>
        <v>0</v>
      </c>
      <c r="F30" s="56">
        <f t="shared" si="6"/>
        <v>0</v>
      </c>
      <c r="G30" s="56">
        <f t="shared" si="1"/>
        <v>0</v>
      </c>
      <c r="H30" s="56">
        <f t="shared" si="3"/>
        <v>0</v>
      </c>
      <c r="I30" s="58">
        <f t="shared" si="4"/>
        <v>0</v>
      </c>
    </row>
    <row r="31" spans="2:9" x14ac:dyDescent="0.25">
      <c r="B31" s="111">
        <v>22</v>
      </c>
      <c r="C31" s="56">
        <f t="shared" si="0"/>
        <v>0</v>
      </c>
      <c r="D31" s="56">
        <f t="shared" si="5"/>
        <v>0</v>
      </c>
      <c r="E31" s="56">
        <f t="shared" si="2"/>
        <v>0</v>
      </c>
      <c r="F31" s="56">
        <f t="shared" si="6"/>
        <v>0</v>
      </c>
      <c r="G31" s="56">
        <f t="shared" si="1"/>
        <v>0</v>
      </c>
      <c r="H31" s="56">
        <f t="shared" si="3"/>
        <v>0</v>
      </c>
      <c r="I31" s="58">
        <f t="shared" si="4"/>
        <v>0</v>
      </c>
    </row>
    <row r="32" spans="2:9" x14ac:dyDescent="0.25">
      <c r="B32" s="111">
        <v>23</v>
      </c>
      <c r="C32" s="56">
        <f t="shared" si="0"/>
        <v>0</v>
      </c>
      <c r="D32" s="56">
        <f t="shared" si="5"/>
        <v>0</v>
      </c>
      <c r="E32" s="56">
        <f t="shared" si="2"/>
        <v>0</v>
      </c>
      <c r="F32" s="56">
        <f t="shared" si="6"/>
        <v>0</v>
      </c>
      <c r="G32" s="56">
        <f t="shared" si="1"/>
        <v>0</v>
      </c>
      <c r="H32" s="56">
        <f t="shared" si="3"/>
        <v>0</v>
      </c>
      <c r="I32" s="58">
        <f t="shared" si="4"/>
        <v>0</v>
      </c>
    </row>
    <row r="33" spans="2:9" x14ac:dyDescent="0.25">
      <c r="B33" s="111">
        <v>24</v>
      </c>
      <c r="C33" s="56">
        <f t="shared" si="0"/>
        <v>0</v>
      </c>
      <c r="D33" s="56">
        <f t="shared" si="5"/>
        <v>0</v>
      </c>
      <c r="E33" s="56">
        <f t="shared" si="2"/>
        <v>0</v>
      </c>
      <c r="F33" s="62">
        <f t="shared" si="6"/>
        <v>0</v>
      </c>
      <c r="G33" s="56">
        <f t="shared" si="1"/>
        <v>0</v>
      </c>
      <c r="H33" s="56">
        <f t="shared" si="3"/>
        <v>0</v>
      </c>
      <c r="I33" s="58">
        <f t="shared" si="4"/>
        <v>0</v>
      </c>
    </row>
    <row r="34" spans="2:9" x14ac:dyDescent="0.25">
      <c r="B34" s="111">
        <v>25</v>
      </c>
      <c r="C34" s="56">
        <f t="shared" si="0"/>
        <v>0</v>
      </c>
      <c r="D34" s="62">
        <f t="shared" si="5"/>
        <v>0</v>
      </c>
      <c r="E34" s="56">
        <f t="shared" si="2"/>
        <v>0</v>
      </c>
      <c r="F34" s="56">
        <f t="shared" si="6"/>
        <v>0</v>
      </c>
      <c r="G34" s="56">
        <f t="shared" si="1"/>
        <v>0</v>
      </c>
      <c r="H34" s="56">
        <f t="shared" si="3"/>
        <v>0</v>
      </c>
      <c r="I34" s="58">
        <f t="shared" si="4"/>
        <v>0</v>
      </c>
    </row>
    <row r="35" spans="2:9" x14ac:dyDescent="0.25">
      <c r="B35" s="111">
        <v>26</v>
      </c>
      <c r="C35" s="56">
        <f t="shared" si="0"/>
        <v>0</v>
      </c>
      <c r="D35" s="56">
        <f t="shared" si="5"/>
        <v>0</v>
      </c>
      <c r="E35" s="56">
        <f t="shared" si="2"/>
        <v>0</v>
      </c>
      <c r="F35" s="56">
        <f t="shared" si="6"/>
        <v>0</v>
      </c>
      <c r="G35" s="56">
        <f t="shared" si="1"/>
        <v>0</v>
      </c>
      <c r="H35" s="56">
        <f t="shared" si="3"/>
        <v>0</v>
      </c>
      <c r="I35" s="58">
        <f t="shared" si="4"/>
        <v>0</v>
      </c>
    </row>
    <row r="36" spans="2:9" x14ac:dyDescent="0.25">
      <c r="B36" s="111">
        <v>27</v>
      </c>
      <c r="C36" s="56">
        <f t="shared" si="0"/>
        <v>0</v>
      </c>
      <c r="D36" s="56">
        <f t="shared" si="5"/>
        <v>0</v>
      </c>
      <c r="E36" s="56">
        <f t="shared" si="2"/>
        <v>0</v>
      </c>
      <c r="F36" s="56">
        <f t="shared" si="6"/>
        <v>0</v>
      </c>
      <c r="G36" s="56">
        <f t="shared" si="1"/>
        <v>0</v>
      </c>
      <c r="H36" s="56">
        <f t="shared" si="3"/>
        <v>0</v>
      </c>
      <c r="I36" s="58">
        <f t="shared" si="4"/>
        <v>0</v>
      </c>
    </row>
    <row r="37" spans="2:9" x14ac:dyDescent="0.25">
      <c r="B37" s="111">
        <v>28</v>
      </c>
      <c r="C37" s="56">
        <f t="shared" si="0"/>
        <v>0</v>
      </c>
      <c r="D37" s="56">
        <f t="shared" si="5"/>
        <v>0</v>
      </c>
      <c r="E37" s="56">
        <f t="shared" si="2"/>
        <v>0</v>
      </c>
      <c r="F37" s="56">
        <f t="shared" si="6"/>
        <v>0</v>
      </c>
      <c r="G37" s="56">
        <f t="shared" si="1"/>
        <v>0</v>
      </c>
      <c r="H37" s="56">
        <f t="shared" si="3"/>
        <v>0</v>
      </c>
      <c r="I37" s="58">
        <f t="shared" si="4"/>
        <v>0</v>
      </c>
    </row>
    <row r="38" spans="2:9" x14ac:dyDescent="0.25">
      <c r="B38" s="111">
        <v>29</v>
      </c>
      <c r="C38" s="56">
        <f t="shared" si="0"/>
        <v>0</v>
      </c>
      <c r="D38" s="56">
        <f t="shared" si="5"/>
        <v>0</v>
      </c>
      <c r="E38" s="56">
        <f t="shared" si="2"/>
        <v>0</v>
      </c>
      <c r="F38" s="56">
        <f t="shared" si="6"/>
        <v>0</v>
      </c>
      <c r="G38" s="56">
        <f t="shared" si="1"/>
        <v>0</v>
      </c>
      <c r="H38" s="56">
        <f t="shared" si="3"/>
        <v>0</v>
      </c>
      <c r="I38" s="58">
        <f t="shared" si="4"/>
        <v>0</v>
      </c>
    </row>
    <row r="39" spans="2:9" x14ac:dyDescent="0.25">
      <c r="B39" s="111">
        <v>30</v>
      </c>
      <c r="C39" s="56">
        <f t="shared" si="0"/>
        <v>0</v>
      </c>
      <c r="D39" s="56">
        <f t="shared" si="5"/>
        <v>0</v>
      </c>
      <c r="E39" s="56">
        <f t="shared" si="2"/>
        <v>0</v>
      </c>
      <c r="F39" s="56">
        <f t="shared" si="6"/>
        <v>0</v>
      </c>
      <c r="G39" s="56">
        <f t="shared" si="1"/>
        <v>0</v>
      </c>
      <c r="H39" s="56">
        <f t="shared" si="3"/>
        <v>0</v>
      </c>
      <c r="I39" s="58">
        <f t="shared" si="4"/>
        <v>0</v>
      </c>
    </row>
    <row r="40" spans="2:9" x14ac:dyDescent="0.25">
      <c r="B40" s="111">
        <v>31</v>
      </c>
      <c r="C40" s="56">
        <f t="shared" si="0"/>
        <v>0</v>
      </c>
      <c r="D40" s="56">
        <f t="shared" si="5"/>
        <v>0</v>
      </c>
      <c r="E40" s="56">
        <f t="shared" si="2"/>
        <v>0</v>
      </c>
      <c r="F40" s="56">
        <f t="shared" si="6"/>
        <v>0</v>
      </c>
      <c r="G40" s="56">
        <f t="shared" si="1"/>
        <v>0</v>
      </c>
      <c r="H40" s="56">
        <f t="shared" si="3"/>
        <v>0</v>
      </c>
      <c r="I40" s="58">
        <f t="shared" si="4"/>
        <v>0</v>
      </c>
    </row>
    <row r="41" spans="2:9" x14ac:dyDescent="0.25">
      <c r="B41" s="111">
        <v>32</v>
      </c>
      <c r="C41" s="56">
        <f t="shared" si="0"/>
        <v>0</v>
      </c>
      <c r="D41" s="56">
        <f t="shared" si="5"/>
        <v>0</v>
      </c>
      <c r="E41" s="56">
        <f t="shared" si="2"/>
        <v>0</v>
      </c>
      <c r="F41" s="56">
        <f t="shared" si="6"/>
        <v>0</v>
      </c>
      <c r="G41" s="56">
        <f t="shared" si="1"/>
        <v>0</v>
      </c>
      <c r="H41" s="56">
        <f t="shared" si="3"/>
        <v>0</v>
      </c>
      <c r="I41" s="58">
        <f t="shared" si="4"/>
        <v>0</v>
      </c>
    </row>
    <row r="42" spans="2:9" x14ac:dyDescent="0.25">
      <c r="B42" s="111">
        <v>33</v>
      </c>
      <c r="C42" s="56">
        <f t="shared" si="0"/>
        <v>0</v>
      </c>
      <c r="D42" s="56">
        <f t="shared" si="5"/>
        <v>0</v>
      </c>
      <c r="E42" s="56">
        <f t="shared" si="2"/>
        <v>0</v>
      </c>
      <c r="F42" s="56">
        <f t="shared" si="6"/>
        <v>0</v>
      </c>
      <c r="G42" s="56">
        <f>$G$9-F42</f>
        <v>0</v>
      </c>
      <c r="H42" s="56">
        <f t="shared" si="3"/>
        <v>0</v>
      </c>
      <c r="I42" s="58">
        <f t="shared" si="4"/>
        <v>0</v>
      </c>
    </row>
    <row r="43" spans="2:9" x14ac:dyDescent="0.25">
      <c r="B43" s="111">
        <v>34</v>
      </c>
      <c r="C43" s="56">
        <f t="shared" si="0"/>
        <v>0</v>
      </c>
      <c r="D43" s="56">
        <f t="shared" si="5"/>
        <v>0</v>
      </c>
      <c r="E43" s="56">
        <f t="shared" si="2"/>
        <v>0</v>
      </c>
      <c r="F43" s="56">
        <f t="shared" si="6"/>
        <v>0</v>
      </c>
      <c r="G43" s="56">
        <f>$G$9-F43</f>
        <v>0</v>
      </c>
      <c r="H43" s="56">
        <f t="shared" si="3"/>
        <v>0</v>
      </c>
      <c r="I43" s="58">
        <f t="shared" si="4"/>
        <v>0</v>
      </c>
    </row>
    <row r="44" spans="2:9" x14ac:dyDescent="0.25">
      <c r="B44" s="111">
        <v>35</v>
      </c>
      <c r="C44" s="56">
        <f t="shared" si="0"/>
        <v>0</v>
      </c>
      <c r="D44" s="56">
        <f t="shared" si="5"/>
        <v>0</v>
      </c>
      <c r="E44" s="56">
        <f t="shared" si="2"/>
        <v>0</v>
      </c>
      <c r="F44" s="56">
        <f t="shared" si="6"/>
        <v>0</v>
      </c>
      <c r="G44" s="56">
        <f>$G$9-F44</f>
        <v>0</v>
      </c>
      <c r="H44" s="56">
        <f t="shared" si="3"/>
        <v>0</v>
      </c>
      <c r="I44" s="58">
        <f t="shared" si="4"/>
        <v>0</v>
      </c>
    </row>
    <row r="45" spans="2:9" x14ac:dyDescent="0.25">
      <c r="B45" s="111">
        <v>36</v>
      </c>
      <c r="C45" s="56">
        <f t="shared" si="0"/>
        <v>0</v>
      </c>
      <c r="D45" s="56">
        <f t="shared" si="5"/>
        <v>0</v>
      </c>
      <c r="E45" s="56">
        <f t="shared" si="2"/>
        <v>0</v>
      </c>
      <c r="F45" s="62">
        <f t="shared" si="6"/>
        <v>0</v>
      </c>
      <c r="G45" s="56">
        <f>$G$9-F45</f>
        <v>0</v>
      </c>
      <c r="H45" s="56">
        <f t="shared" si="3"/>
        <v>0</v>
      </c>
      <c r="I45" s="58">
        <f t="shared" si="4"/>
        <v>0</v>
      </c>
    </row>
    <row r="46" spans="2:9" x14ac:dyDescent="0.25">
      <c r="B46" s="111">
        <v>37</v>
      </c>
      <c r="C46" s="56">
        <f t="shared" si="0"/>
        <v>0</v>
      </c>
      <c r="D46" s="56">
        <f t="shared" ref="D46:D57" si="7">G45*$C$3</f>
        <v>0</v>
      </c>
      <c r="E46" s="56">
        <f t="shared" ref="E46:E57" si="8">C46-D46</f>
        <v>0</v>
      </c>
      <c r="F46" s="56">
        <f t="shared" ref="F46:F57" si="9">F45+E46</f>
        <v>0</v>
      </c>
      <c r="G46" s="56">
        <f t="shared" ref="G46:G57" si="10">$G$9-F46</f>
        <v>0</v>
      </c>
      <c r="H46" s="56">
        <f t="shared" si="3"/>
        <v>0</v>
      </c>
      <c r="I46" s="58">
        <f t="shared" ref="I46:I56" si="11">G46+H46</f>
        <v>0</v>
      </c>
    </row>
    <row r="47" spans="2:9" x14ac:dyDescent="0.25">
      <c r="B47" s="111">
        <v>38</v>
      </c>
      <c r="C47" s="56">
        <f t="shared" si="0"/>
        <v>0</v>
      </c>
      <c r="D47" s="56">
        <f t="shared" si="7"/>
        <v>0</v>
      </c>
      <c r="E47" s="56">
        <f t="shared" si="8"/>
        <v>0</v>
      </c>
      <c r="F47" s="56">
        <f t="shared" si="9"/>
        <v>0</v>
      </c>
      <c r="G47" s="56">
        <f t="shared" si="10"/>
        <v>0</v>
      </c>
      <c r="H47" s="56">
        <f t="shared" si="3"/>
        <v>0</v>
      </c>
      <c r="I47" s="58">
        <f t="shared" si="11"/>
        <v>0</v>
      </c>
    </row>
    <row r="48" spans="2:9" x14ac:dyDescent="0.25">
      <c r="B48" s="111">
        <v>39</v>
      </c>
      <c r="C48" s="56">
        <f t="shared" si="0"/>
        <v>0</v>
      </c>
      <c r="D48" s="56">
        <f t="shared" si="7"/>
        <v>0</v>
      </c>
      <c r="E48" s="56">
        <f t="shared" si="8"/>
        <v>0</v>
      </c>
      <c r="F48" s="56">
        <f t="shared" si="9"/>
        <v>0</v>
      </c>
      <c r="G48" s="56">
        <f t="shared" si="10"/>
        <v>0</v>
      </c>
      <c r="H48" s="56">
        <f t="shared" si="3"/>
        <v>0</v>
      </c>
      <c r="I48" s="58">
        <f t="shared" si="11"/>
        <v>0</v>
      </c>
    </row>
    <row r="49" spans="2:9" x14ac:dyDescent="0.25">
      <c r="B49" s="111">
        <v>40</v>
      </c>
      <c r="C49" s="56">
        <f t="shared" si="0"/>
        <v>0</v>
      </c>
      <c r="D49" s="56">
        <f t="shared" si="7"/>
        <v>0</v>
      </c>
      <c r="E49" s="56">
        <f t="shared" si="8"/>
        <v>0</v>
      </c>
      <c r="F49" s="56">
        <f t="shared" si="9"/>
        <v>0</v>
      </c>
      <c r="G49" s="56">
        <f t="shared" si="10"/>
        <v>0</v>
      </c>
      <c r="H49" s="56">
        <f t="shared" si="3"/>
        <v>0</v>
      </c>
      <c r="I49" s="58">
        <f t="shared" si="11"/>
        <v>0</v>
      </c>
    </row>
    <row r="50" spans="2:9" x14ac:dyDescent="0.25">
      <c r="B50" s="111">
        <v>41</v>
      </c>
      <c r="C50" s="56">
        <f t="shared" si="0"/>
        <v>0</v>
      </c>
      <c r="D50" s="56">
        <f t="shared" si="7"/>
        <v>0</v>
      </c>
      <c r="E50" s="56">
        <f t="shared" si="8"/>
        <v>0</v>
      </c>
      <c r="F50" s="56">
        <f t="shared" si="9"/>
        <v>0</v>
      </c>
      <c r="G50" s="56">
        <f t="shared" si="10"/>
        <v>0</v>
      </c>
      <c r="H50" s="56">
        <f t="shared" si="3"/>
        <v>0</v>
      </c>
      <c r="I50" s="58">
        <f t="shared" si="11"/>
        <v>0</v>
      </c>
    </row>
    <row r="51" spans="2:9" x14ac:dyDescent="0.25">
      <c r="B51" s="111">
        <v>42</v>
      </c>
      <c r="C51" s="56">
        <f t="shared" si="0"/>
        <v>0</v>
      </c>
      <c r="D51" s="56">
        <f t="shared" si="7"/>
        <v>0</v>
      </c>
      <c r="E51" s="56">
        <f t="shared" si="8"/>
        <v>0</v>
      </c>
      <c r="F51" s="56">
        <f t="shared" si="9"/>
        <v>0</v>
      </c>
      <c r="G51" s="56">
        <f t="shared" si="10"/>
        <v>0</v>
      </c>
      <c r="H51" s="56">
        <f t="shared" si="3"/>
        <v>0</v>
      </c>
      <c r="I51" s="58">
        <f t="shared" si="11"/>
        <v>0</v>
      </c>
    </row>
    <row r="52" spans="2:9" x14ac:dyDescent="0.25">
      <c r="B52" s="111">
        <v>43</v>
      </c>
      <c r="C52" s="56">
        <f t="shared" si="0"/>
        <v>0</v>
      </c>
      <c r="D52" s="56">
        <f t="shared" si="7"/>
        <v>0</v>
      </c>
      <c r="E52" s="56">
        <f t="shared" si="8"/>
        <v>0</v>
      </c>
      <c r="F52" s="56">
        <f t="shared" si="9"/>
        <v>0</v>
      </c>
      <c r="G52" s="56">
        <f t="shared" si="10"/>
        <v>0</v>
      </c>
      <c r="H52" s="56">
        <f t="shared" si="3"/>
        <v>0</v>
      </c>
      <c r="I52" s="58">
        <f t="shared" si="11"/>
        <v>0</v>
      </c>
    </row>
    <row r="53" spans="2:9" x14ac:dyDescent="0.25">
      <c r="B53" s="111">
        <v>44</v>
      </c>
      <c r="C53" s="56">
        <f t="shared" si="0"/>
        <v>0</v>
      </c>
      <c r="D53" s="56">
        <f t="shared" si="7"/>
        <v>0</v>
      </c>
      <c r="E53" s="56">
        <f t="shared" si="8"/>
        <v>0</v>
      </c>
      <c r="F53" s="56">
        <f t="shared" si="9"/>
        <v>0</v>
      </c>
      <c r="G53" s="56">
        <f t="shared" si="10"/>
        <v>0</v>
      </c>
      <c r="H53" s="56">
        <f t="shared" si="3"/>
        <v>0</v>
      </c>
      <c r="I53" s="58">
        <f t="shared" si="11"/>
        <v>0</v>
      </c>
    </row>
    <row r="54" spans="2:9" x14ac:dyDescent="0.25">
      <c r="B54" s="111">
        <v>45</v>
      </c>
      <c r="C54" s="56">
        <f t="shared" si="0"/>
        <v>0</v>
      </c>
      <c r="D54" s="56">
        <f t="shared" si="7"/>
        <v>0</v>
      </c>
      <c r="E54" s="56">
        <f t="shared" si="8"/>
        <v>0</v>
      </c>
      <c r="F54" s="56">
        <f t="shared" si="9"/>
        <v>0</v>
      </c>
      <c r="G54" s="56">
        <f t="shared" si="10"/>
        <v>0</v>
      </c>
      <c r="H54" s="56">
        <f t="shared" si="3"/>
        <v>0</v>
      </c>
      <c r="I54" s="58">
        <f t="shared" si="11"/>
        <v>0</v>
      </c>
    </row>
    <row r="55" spans="2:9" x14ac:dyDescent="0.25">
      <c r="B55" s="111">
        <v>46</v>
      </c>
      <c r="C55" s="56">
        <f t="shared" si="0"/>
        <v>0</v>
      </c>
      <c r="D55" s="56">
        <f t="shared" si="7"/>
        <v>0</v>
      </c>
      <c r="E55" s="56">
        <f t="shared" si="8"/>
        <v>0</v>
      </c>
      <c r="F55" s="56">
        <f t="shared" si="9"/>
        <v>0</v>
      </c>
      <c r="G55" s="56">
        <f t="shared" si="10"/>
        <v>0</v>
      </c>
      <c r="H55" s="56">
        <f t="shared" si="3"/>
        <v>0</v>
      </c>
      <c r="I55" s="58">
        <f t="shared" si="11"/>
        <v>0</v>
      </c>
    </row>
    <row r="56" spans="2:9" x14ac:dyDescent="0.25">
      <c r="B56" s="111">
        <v>47</v>
      </c>
      <c r="C56" s="56">
        <f t="shared" si="0"/>
        <v>0</v>
      </c>
      <c r="D56" s="56">
        <f t="shared" si="7"/>
        <v>0</v>
      </c>
      <c r="E56" s="56">
        <f t="shared" si="8"/>
        <v>0</v>
      </c>
      <c r="F56" s="62">
        <f t="shared" si="9"/>
        <v>0</v>
      </c>
      <c r="G56" s="56">
        <f t="shared" si="10"/>
        <v>0</v>
      </c>
      <c r="H56" s="56">
        <f t="shared" si="3"/>
        <v>0</v>
      </c>
      <c r="I56" s="58">
        <f t="shared" si="11"/>
        <v>0</v>
      </c>
    </row>
    <row r="57" spans="2:9" x14ac:dyDescent="0.25">
      <c r="B57" s="111">
        <v>48</v>
      </c>
      <c r="C57" s="56">
        <f t="shared" si="0"/>
        <v>0</v>
      </c>
      <c r="D57" s="56">
        <f t="shared" si="7"/>
        <v>0</v>
      </c>
      <c r="E57" s="56">
        <f t="shared" si="8"/>
        <v>0</v>
      </c>
      <c r="F57" s="56">
        <f t="shared" si="9"/>
        <v>0</v>
      </c>
      <c r="G57" s="56">
        <f t="shared" si="10"/>
        <v>0</v>
      </c>
      <c r="H57" s="56"/>
      <c r="I57" s="58"/>
    </row>
  </sheetData>
  <sheetProtection selectLockedCells="1"/>
  <mergeCells count="6">
    <mergeCell ref="A5:B5"/>
    <mergeCell ref="A6:B6"/>
    <mergeCell ref="A1:B1"/>
    <mergeCell ref="A2:B2"/>
    <mergeCell ref="A3:B3"/>
    <mergeCell ref="A4:B4"/>
  </mergeCells>
  <phoneticPr fontId="17" type="noConversion"/>
  <pageMargins left="0.78740157480314965" right="0.78740157480314965" top="0.98425196850393704" bottom="0.98425196850393704" header="0.51181102362204722" footer="0.51181102362204722"/>
  <pageSetup paperSize="9" scale="50" orientation="landscape" copies="6" r:id="rId1"/>
  <headerFooter alignWithMargins="0">
    <oddHeader>&amp;F</oddHeader>
    <oddFooter>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0"/>
  </sheetPr>
  <dimension ref="A1:I57"/>
  <sheetViews>
    <sheetView zoomScaleSheetLayoutView="100" workbookViewId="0">
      <selection activeCell="C4" sqref="C4"/>
    </sheetView>
  </sheetViews>
  <sheetFormatPr defaultColWidth="11.5546875" defaultRowHeight="13.2" x14ac:dyDescent="0.25"/>
  <cols>
    <col min="1" max="1" width="0.33203125" customWidth="1"/>
    <col min="2" max="2" width="16.5546875" customWidth="1"/>
    <col min="3" max="3" width="16.109375" style="48" customWidth="1"/>
    <col min="4" max="4" width="12.33203125" customWidth="1"/>
    <col min="5" max="5" width="14.44140625" customWidth="1"/>
    <col min="6" max="6" width="16.109375" customWidth="1"/>
    <col min="7" max="7" width="13.88671875" customWidth="1"/>
    <col min="8" max="8" width="15.88671875" customWidth="1"/>
    <col min="9" max="9" width="15.6640625" customWidth="1"/>
  </cols>
  <sheetData>
    <row r="1" spans="1:9" x14ac:dyDescent="0.25">
      <c r="A1" s="697" t="s">
        <v>394</v>
      </c>
      <c r="B1" s="697"/>
      <c r="C1" s="647"/>
      <c r="D1" s="465">
        <f>(1/(1+$C2))^$C4</f>
        <v>0.82192710675935132</v>
      </c>
      <c r="E1" s="40"/>
      <c r="F1" s="75" t="s">
        <v>395</v>
      </c>
      <c r="G1" s="66"/>
      <c r="H1" s="76" t="s">
        <v>396</v>
      </c>
      <c r="I1" s="41"/>
    </row>
    <row r="2" spans="1:9" x14ac:dyDescent="0.25">
      <c r="A2" s="697" t="s">
        <v>397</v>
      </c>
      <c r="B2" s="697"/>
      <c r="C2" s="528">
        <v>0.04</v>
      </c>
      <c r="D2" s="465">
        <f>(1+$C2)^(1/12)</f>
        <v>1.0032737397821989</v>
      </c>
      <c r="E2" s="42"/>
      <c r="F2" s="77">
        <v>1</v>
      </c>
      <c r="G2" s="461">
        <f>SUM(E10:E21)</f>
        <v>0</v>
      </c>
      <c r="H2" s="462">
        <f>SUM(D10:D21)</f>
        <v>0</v>
      </c>
      <c r="I2" s="596"/>
    </row>
    <row r="3" spans="1:9" x14ac:dyDescent="0.25">
      <c r="A3" s="697" t="s">
        <v>398</v>
      </c>
      <c r="B3" s="697"/>
      <c r="C3" s="63">
        <f>POWER(1+C2,1/12)-1</f>
        <v>3.2737397821989145E-3</v>
      </c>
      <c r="D3" s="465">
        <f>((1-$D1))/(($D2-1))</f>
        <v>54.394333419206639</v>
      </c>
      <c r="E3" s="44"/>
      <c r="F3" s="77">
        <v>2</v>
      </c>
      <c r="G3" s="461">
        <f>F33-G2</f>
        <v>0</v>
      </c>
      <c r="H3" s="462">
        <f>SUM(D22:D33)</f>
        <v>0</v>
      </c>
      <c r="I3" s="596"/>
    </row>
    <row r="4" spans="1:9" x14ac:dyDescent="0.25">
      <c r="A4" s="698" t="s">
        <v>399</v>
      </c>
      <c r="B4" s="698"/>
      <c r="C4" s="529">
        <v>5</v>
      </c>
      <c r="D4" s="40"/>
      <c r="E4" s="45"/>
      <c r="F4" s="78">
        <v>3</v>
      </c>
      <c r="G4" s="463">
        <f>F45-G3-G2</f>
        <v>0</v>
      </c>
      <c r="H4" s="464">
        <f>SUM(D34:D45)</f>
        <v>0</v>
      </c>
      <c r="I4" s="596"/>
    </row>
    <row r="5" spans="1:9" x14ac:dyDescent="0.25">
      <c r="A5" s="697" t="s">
        <v>400</v>
      </c>
      <c r="B5" s="697"/>
      <c r="C5" s="38">
        <f>C1*C3</f>
        <v>0</v>
      </c>
      <c r="D5" s="46"/>
      <c r="E5" s="47"/>
      <c r="F5" s="43"/>
      <c r="G5" s="39"/>
      <c r="H5" s="39"/>
      <c r="I5" s="596"/>
    </row>
    <row r="6" spans="1:9" x14ac:dyDescent="0.25">
      <c r="A6" s="697" t="s">
        <v>390</v>
      </c>
      <c r="B6" s="697"/>
      <c r="C6" s="64">
        <f>$C$1/$D$3</f>
        <v>0</v>
      </c>
      <c r="D6" s="47"/>
      <c r="E6" s="39"/>
      <c r="F6" s="43"/>
      <c r="G6" s="39"/>
      <c r="H6" s="39"/>
      <c r="I6" s="596"/>
    </row>
    <row r="7" spans="1:9" ht="9.75" customHeight="1" thickBot="1" x14ac:dyDescent="0.3">
      <c r="A7" s="596"/>
      <c r="B7" s="596"/>
      <c r="D7" s="596"/>
      <c r="E7" s="47"/>
      <c r="F7" s="49"/>
      <c r="G7" s="596"/>
      <c r="H7" s="596"/>
      <c r="I7" s="596"/>
    </row>
    <row r="8" spans="1:9" ht="39.6" x14ac:dyDescent="0.25">
      <c r="A8" s="596"/>
      <c r="B8" s="50" t="s">
        <v>401</v>
      </c>
      <c r="C8" s="51" t="s">
        <v>390</v>
      </c>
      <c r="D8" s="51" t="s">
        <v>402</v>
      </c>
      <c r="E8" s="52" t="s">
        <v>403</v>
      </c>
      <c r="F8" s="53" t="s">
        <v>404</v>
      </c>
      <c r="G8" s="54" t="s">
        <v>405</v>
      </c>
      <c r="H8" s="54" t="s">
        <v>406</v>
      </c>
      <c r="I8" s="55" t="s">
        <v>407</v>
      </c>
    </row>
    <row r="9" spans="1:9" x14ac:dyDescent="0.25">
      <c r="A9" s="596"/>
      <c r="B9" s="111">
        <v>0</v>
      </c>
      <c r="C9" s="56"/>
      <c r="D9" s="56"/>
      <c r="E9" s="56"/>
      <c r="F9" s="57"/>
      <c r="G9" s="56">
        <f>C1</f>
        <v>0</v>
      </c>
      <c r="H9" s="56"/>
      <c r="I9" s="58"/>
    </row>
    <row r="10" spans="1:9" x14ac:dyDescent="0.25">
      <c r="A10" s="596"/>
      <c r="B10" s="111">
        <v>1</v>
      </c>
      <c r="C10" s="56">
        <f t="shared" ref="C10:C57" si="0">$C$1/$D$3</f>
        <v>0</v>
      </c>
      <c r="D10" s="56">
        <f>$C$3*$C$1</f>
        <v>0</v>
      </c>
      <c r="E10" s="56">
        <f>C10-D10</f>
        <v>0</v>
      </c>
      <c r="F10" s="56">
        <f>E10+E9</f>
        <v>0</v>
      </c>
      <c r="G10" s="56">
        <f t="shared" ref="G10:G41" si="1">$G$9-F10</f>
        <v>0</v>
      </c>
      <c r="H10" s="56">
        <f>D10+D11+D12</f>
        <v>0</v>
      </c>
      <c r="I10" s="58">
        <f>G10+H10</f>
        <v>0</v>
      </c>
    </row>
    <row r="11" spans="1:9" x14ac:dyDescent="0.25">
      <c r="A11" s="596"/>
      <c r="B11" s="111">
        <v>2</v>
      </c>
      <c r="C11" s="56">
        <f t="shared" si="0"/>
        <v>0</v>
      </c>
      <c r="D11" s="56">
        <f>G10*$C$3</f>
        <v>0</v>
      </c>
      <c r="E11" s="56">
        <f t="shared" ref="E11:E57" si="2">C11-D11</f>
        <v>0</v>
      </c>
      <c r="F11" s="56">
        <f>F10+E11</f>
        <v>0</v>
      </c>
      <c r="G11" s="56">
        <f t="shared" si="1"/>
        <v>0</v>
      </c>
      <c r="H11" s="56">
        <f t="shared" ref="H11:H56" si="3">D11+D12+D13</f>
        <v>0</v>
      </c>
      <c r="I11" s="58">
        <f t="shared" ref="I11:I56" si="4">G11+H11</f>
        <v>0</v>
      </c>
    </row>
    <row r="12" spans="1:9" x14ac:dyDescent="0.25">
      <c r="A12" s="596"/>
      <c r="B12" s="111">
        <v>3</v>
      </c>
      <c r="C12" s="56">
        <f t="shared" si="0"/>
        <v>0</v>
      </c>
      <c r="D12" s="56">
        <f t="shared" ref="D12:D57" si="5">G11*$C$3</f>
        <v>0</v>
      </c>
      <c r="E12" s="56">
        <f t="shared" si="2"/>
        <v>0</v>
      </c>
      <c r="F12" s="56">
        <f t="shared" ref="F12:F57" si="6">F11+E12</f>
        <v>0</v>
      </c>
      <c r="G12" s="56">
        <f t="shared" si="1"/>
        <v>0</v>
      </c>
      <c r="H12" s="56">
        <f t="shared" si="3"/>
        <v>0</v>
      </c>
      <c r="I12" s="58">
        <f t="shared" si="4"/>
        <v>0</v>
      </c>
    </row>
    <row r="13" spans="1:9" x14ac:dyDescent="0.25">
      <c r="A13" s="596"/>
      <c r="B13" s="111">
        <v>4</v>
      </c>
      <c r="C13" s="56">
        <f t="shared" si="0"/>
        <v>0</v>
      </c>
      <c r="D13" s="56">
        <f t="shared" si="5"/>
        <v>0</v>
      </c>
      <c r="E13" s="56">
        <f t="shared" si="2"/>
        <v>0</v>
      </c>
      <c r="F13" s="56">
        <f t="shared" si="6"/>
        <v>0</v>
      </c>
      <c r="G13" s="56">
        <f t="shared" si="1"/>
        <v>0</v>
      </c>
      <c r="H13" s="56">
        <f t="shared" si="3"/>
        <v>0</v>
      </c>
      <c r="I13" s="58">
        <f t="shared" si="4"/>
        <v>0</v>
      </c>
    </row>
    <row r="14" spans="1:9" x14ac:dyDescent="0.25">
      <c r="A14" s="596"/>
      <c r="B14" s="111">
        <v>5</v>
      </c>
      <c r="C14" s="56">
        <f t="shared" si="0"/>
        <v>0</v>
      </c>
      <c r="D14" s="56">
        <f t="shared" si="5"/>
        <v>0</v>
      </c>
      <c r="E14" s="56">
        <f t="shared" si="2"/>
        <v>0</v>
      </c>
      <c r="F14" s="56">
        <f t="shared" si="6"/>
        <v>0</v>
      </c>
      <c r="G14" s="56">
        <f t="shared" si="1"/>
        <v>0</v>
      </c>
      <c r="H14" s="56">
        <f t="shared" si="3"/>
        <v>0</v>
      </c>
      <c r="I14" s="58">
        <f t="shared" si="4"/>
        <v>0</v>
      </c>
    </row>
    <row r="15" spans="1:9" x14ac:dyDescent="0.25">
      <c r="A15" s="596"/>
      <c r="B15" s="111">
        <v>6</v>
      </c>
      <c r="C15" s="56">
        <f t="shared" si="0"/>
        <v>0</v>
      </c>
      <c r="D15" s="56">
        <f t="shared" si="5"/>
        <v>0</v>
      </c>
      <c r="E15" s="56">
        <f t="shared" si="2"/>
        <v>0</v>
      </c>
      <c r="F15" s="56">
        <f t="shared" si="6"/>
        <v>0</v>
      </c>
      <c r="G15" s="56">
        <f t="shared" si="1"/>
        <v>0</v>
      </c>
      <c r="H15" s="56">
        <f t="shared" si="3"/>
        <v>0</v>
      </c>
      <c r="I15" s="58">
        <f t="shared" si="4"/>
        <v>0</v>
      </c>
    </row>
    <row r="16" spans="1:9" x14ac:dyDescent="0.25">
      <c r="A16" s="596"/>
      <c r="B16" s="111">
        <v>7</v>
      </c>
      <c r="C16" s="56">
        <f t="shared" si="0"/>
        <v>0</v>
      </c>
      <c r="D16" s="56">
        <f t="shared" si="5"/>
        <v>0</v>
      </c>
      <c r="E16" s="56">
        <f t="shared" si="2"/>
        <v>0</v>
      </c>
      <c r="F16" s="56">
        <f t="shared" si="6"/>
        <v>0</v>
      </c>
      <c r="G16" s="56">
        <f t="shared" si="1"/>
        <v>0</v>
      </c>
      <c r="H16" s="56">
        <f t="shared" si="3"/>
        <v>0</v>
      </c>
      <c r="I16" s="58">
        <f t="shared" si="4"/>
        <v>0</v>
      </c>
    </row>
    <row r="17" spans="2:9" x14ac:dyDescent="0.25">
      <c r="B17" s="111">
        <v>8</v>
      </c>
      <c r="C17" s="56">
        <f t="shared" si="0"/>
        <v>0</v>
      </c>
      <c r="D17" s="56">
        <f t="shared" si="5"/>
        <v>0</v>
      </c>
      <c r="E17" s="56">
        <f t="shared" si="2"/>
        <v>0</v>
      </c>
      <c r="F17" s="56">
        <f t="shared" si="6"/>
        <v>0</v>
      </c>
      <c r="G17" s="56">
        <f t="shared" si="1"/>
        <v>0</v>
      </c>
      <c r="H17" s="56">
        <f t="shared" si="3"/>
        <v>0</v>
      </c>
      <c r="I17" s="58">
        <f t="shared" si="4"/>
        <v>0</v>
      </c>
    </row>
    <row r="18" spans="2:9" x14ac:dyDescent="0.25">
      <c r="B18" s="111">
        <v>9</v>
      </c>
      <c r="C18" s="56">
        <f t="shared" si="0"/>
        <v>0</v>
      </c>
      <c r="D18" s="56">
        <f t="shared" si="5"/>
        <v>0</v>
      </c>
      <c r="E18" s="56">
        <f t="shared" si="2"/>
        <v>0</v>
      </c>
      <c r="F18" s="56">
        <f t="shared" si="6"/>
        <v>0</v>
      </c>
      <c r="G18" s="56">
        <f t="shared" si="1"/>
        <v>0</v>
      </c>
      <c r="H18" s="56">
        <f t="shared" si="3"/>
        <v>0</v>
      </c>
      <c r="I18" s="58">
        <f t="shared" si="4"/>
        <v>0</v>
      </c>
    </row>
    <row r="19" spans="2:9" x14ac:dyDescent="0.25">
      <c r="B19" s="111">
        <v>10</v>
      </c>
      <c r="C19" s="56">
        <f t="shared" si="0"/>
        <v>0</v>
      </c>
      <c r="D19" s="56">
        <f t="shared" si="5"/>
        <v>0</v>
      </c>
      <c r="E19" s="56">
        <f t="shared" si="2"/>
        <v>0</v>
      </c>
      <c r="F19" s="56">
        <f t="shared" si="6"/>
        <v>0</v>
      </c>
      <c r="G19" s="56">
        <f t="shared" si="1"/>
        <v>0</v>
      </c>
      <c r="H19" s="56">
        <f t="shared" si="3"/>
        <v>0</v>
      </c>
      <c r="I19" s="58">
        <f t="shared" si="4"/>
        <v>0</v>
      </c>
    </row>
    <row r="20" spans="2:9" x14ac:dyDescent="0.25">
      <c r="B20" s="111">
        <v>11</v>
      </c>
      <c r="C20" s="56">
        <f t="shared" si="0"/>
        <v>0</v>
      </c>
      <c r="D20" s="56">
        <f t="shared" si="5"/>
        <v>0</v>
      </c>
      <c r="E20" s="56">
        <f t="shared" si="2"/>
        <v>0</v>
      </c>
      <c r="F20" s="56">
        <f t="shared" si="6"/>
        <v>0</v>
      </c>
      <c r="G20" s="56">
        <f t="shared" si="1"/>
        <v>0</v>
      </c>
      <c r="H20" s="56">
        <f t="shared" si="3"/>
        <v>0</v>
      </c>
      <c r="I20" s="58">
        <f t="shared" si="4"/>
        <v>0</v>
      </c>
    </row>
    <row r="21" spans="2:9" x14ac:dyDescent="0.25">
      <c r="B21" s="111">
        <v>12</v>
      </c>
      <c r="C21" s="56">
        <f t="shared" si="0"/>
        <v>0</v>
      </c>
      <c r="D21" s="56">
        <f t="shared" si="5"/>
        <v>0</v>
      </c>
      <c r="E21" s="56">
        <f t="shared" si="2"/>
        <v>0</v>
      </c>
      <c r="F21" s="62">
        <f t="shared" si="6"/>
        <v>0</v>
      </c>
      <c r="G21" s="56">
        <f t="shared" si="1"/>
        <v>0</v>
      </c>
      <c r="H21" s="56">
        <f t="shared" si="3"/>
        <v>0</v>
      </c>
      <c r="I21" s="58">
        <f t="shared" si="4"/>
        <v>0</v>
      </c>
    </row>
    <row r="22" spans="2:9" x14ac:dyDescent="0.25">
      <c r="B22" s="111">
        <v>13</v>
      </c>
      <c r="C22" s="56">
        <f t="shared" si="0"/>
        <v>0</v>
      </c>
      <c r="D22" s="62">
        <f t="shared" si="5"/>
        <v>0</v>
      </c>
      <c r="E22" s="56">
        <f t="shared" si="2"/>
        <v>0</v>
      </c>
      <c r="F22" s="56">
        <f t="shared" si="6"/>
        <v>0</v>
      </c>
      <c r="G22" s="56">
        <f t="shared" si="1"/>
        <v>0</v>
      </c>
      <c r="H22" s="56">
        <f t="shared" si="3"/>
        <v>0</v>
      </c>
      <c r="I22" s="58">
        <f t="shared" si="4"/>
        <v>0</v>
      </c>
    </row>
    <row r="23" spans="2:9" x14ac:dyDescent="0.25">
      <c r="B23" s="111">
        <v>14</v>
      </c>
      <c r="C23" s="56">
        <f t="shared" si="0"/>
        <v>0</v>
      </c>
      <c r="D23" s="56">
        <f t="shared" si="5"/>
        <v>0</v>
      </c>
      <c r="E23" s="56">
        <f t="shared" si="2"/>
        <v>0</v>
      </c>
      <c r="F23" s="56">
        <f t="shared" si="6"/>
        <v>0</v>
      </c>
      <c r="G23" s="56">
        <f t="shared" si="1"/>
        <v>0</v>
      </c>
      <c r="H23" s="56">
        <f t="shared" si="3"/>
        <v>0</v>
      </c>
      <c r="I23" s="58">
        <f t="shared" si="4"/>
        <v>0</v>
      </c>
    </row>
    <row r="24" spans="2:9" x14ac:dyDescent="0.25">
      <c r="B24" s="111">
        <v>15</v>
      </c>
      <c r="C24" s="56">
        <f t="shared" si="0"/>
        <v>0</v>
      </c>
      <c r="D24" s="56">
        <f t="shared" si="5"/>
        <v>0</v>
      </c>
      <c r="E24" s="56">
        <f t="shared" si="2"/>
        <v>0</v>
      </c>
      <c r="F24" s="56">
        <f t="shared" si="6"/>
        <v>0</v>
      </c>
      <c r="G24" s="56">
        <f t="shared" si="1"/>
        <v>0</v>
      </c>
      <c r="H24" s="56">
        <f t="shared" si="3"/>
        <v>0</v>
      </c>
      <c r="I24" s="58">
        <f t="shared" si="4"/>
        <v>0</v>
      </c>
    </row>
    <row r="25" spans="2:9" x14ac:dyDescent="0.25">
      <c r="B25" s="111">
        <v>16</v>
      </c>
      <c r="C25" s="56">
        <f t="shared" si="0"/>
        <v>0</v>
      </c>
      <c r="D25" s="56">
        <f t="shared" si="5"/>
        <v>0</v>
      </c>
      <c r="E25" s="56">
        <f t="shared" si="2"/>
        <v>0</v>
      </c>
      <c r="F25" s="56">
        <f t="shared" si="6"/>
        <v>0</v>
      </c>
      <c r="G25" s="56">
        <f t="shared" si="1"/>
        <v>0</v>
      </c>
      <c r="H25" s="56">
        <f t="shared" si="3"/>
        <v>0</v>
      </c>
      <c r="I25" s="58">
        <f t="shared" si="4"/>
        <v>0</v>
      </c>
    </row>
    <row r="26" spans="2:9" x14ac:dyDescent="0.25">
      <c r="B26" s="111">
        <v>17</v>
      </c>
      <c r="C26" s="56">
        <f t="shared" si="0"/>
        <v>0</v>
      </c>
      <c r="D26" s="56">
        <f t="shared" si="5"/>
        <v>0</v>
      </c>
      <c r="E26" s="56">
        <f t="shared" si="2"/>
        <v>0</v>
      </c>
      <c r="F26" s="56">
        <f t="shared" si="6"/>
        <v>0</v>
      </c>
      <c r="G26" s="56">
        <f t="shared" si="1"/>
        <v>0</v>
      </c>
      <c r="H26" s="56">
        <f t="shared" si="3"/>
        <v>0</v>
      </c>
      <c r="I26" s="58">
        <f t="shared" si="4"/>
        <v>0</v>
      </c>
    </row>
    <row r="27" spans="2:9" x14ac:dyDescent="0.25">
      <c r="B27" s="111">
        <v>18</v>
      </c>
      <c r="C27" s="56">
        <f t="shared" si="0"/>
        <v>0</v>
      </c>
      <c r="D27" s="56">
        <f t="shared" si="5"/>
        <v>0</v>
      </c>
      <c r="E27" s="56">
        <f t="shared" si="2"/>
        <v>0</v>
      </c>
      <c r="F27" s="56">
        <f t="shared" si="6"/>
        <v>0</v>
      </c>
      <c r="G27" s="56">
        <f t="shared" si="1"/>
        <v>0</v>
      </c>
      <c r="H27" s="56">
        <f t="shared" si="3"/>
        <v>0</v>
      </c>
      <c r="I27" s="58">
        <f t="shared" si="4"/>
        <v>0</v>
      </c>
    </row>
    <row r="28" spans="2:9" x14ac:dyDescent="0.25">
      <c r="B28" s="111">
        <v>19</v>
      </c>
      <c r="C28" s="56">
        <f t="shared" si="0"/>
        <v>0</v>
      </c>
      <c r="D28" s="56">
        <f t="shared" si="5"/>
        <v>0</v>
      </c>
      <c r="E28" s="56">
        <f t="shared" si="2"/>
        <v>0</v>
      </c>
      <c r="F28" s="56">
        <f t="shared" si="6"/>
        <v>0</v>
      </c>
      <c r="G28" s="56">
        <f t="shared" si="1"/>
        <v>0</v>
      </c>
      <c r="H28" s="56">
        <f t="shared" si="3"/>
        <v>0</v>
      </c>
      <c r="I28" s="58">
        <f t="shared" si="4"/>
        <v>0</v>
      </c>
    </row>
    <row r="29" spans="2:9" x14ac:dyDescent="0.25">
      <c r="B29" s="111">
        <v>20</v>
      </c>
      <c r="C29" s="56">
        <f t="shared" si="0"/>
        <v>0</v>
      </c>
      <c r="D29" s="56">
        <f t="shared" si="5"/>
        <v>0</v>
      </c>
      <c r="E29" s="56">
        <f t="shared" si="2"/>
        <v>0</v>
      </c>
      <c r="F29" s="56">
        <f t="shared" si="6"/>
        <v>0</v>
      </c>
      <c r="G29" s="56">
        <f t="shared" si="1"/>
        <v>0</v>
      </c>
      <c r="H29" s="56">
        <f t="shared" si="3"/>
        <v>0</v>
      </c>
      <c r="I29" s="58">
        <f t="shared" si="4"/>
        <v>0</v>
      </c>
    </row>
    <row r="30" spans="2:9" x14ac:dyDescent="0.25">
      <c r="B30" s="111">
        <v>21</v>
      </c>
      <c r="C30" s="56">
        <f t="shared" si="0"/>
        <v>0</v>
      </c>
      <c r="D30" s="56">
        <f t="shared" si="5"/>
        <v>0</v>
      </c>
      <c r="E30" s="56">
        <f t="shared" si="2"/>
        <v>0</v>
      </c>
      <c r="F30" s="56">
        <f t="shared" si="6"/>
        <v>0</v>
      </c>
      <c r="G30" s="56">
        <f t="shared" si="1"/>
        <v>0</v>
      </c>
      <c r="H30" s="56">
        <f t="shared" si="3"/>
        <v>0</v>
      </c>
      <c r="I30" s="58">
        <f t="shared" si="4"/>
        <v>0</v>
      </c>
    </row>
    <row r="31" spans="2:9" x14ac:dyDescent="0.25">
      <c r="B31" s="111">
        <v>22</v>
      </c>
      <c r="C31" s="56">
        <f t="shared" si="0"/>
        <v>0</v>
      </c>
      <c r="D31" s="56">
        <f t="shared" si="5"/>
        <v>0</v>
      </c>
      <c r="E31" s="56">
        <f t="shared" si="2"/>
        <v>0</v>
      </c>
      <c r="F31" s="56">
        <f t="shared" si="6"/>
        <v>0</v>
      </c>
      <c r="G31" s="56">
        <f t="shared" si="1"/>
        <v>0</v>
      </c>
      <c r="H31" s="56">
        <f t="shared" si="3"/>
        <v>0</v>
      </c>
      <c r="I31" s="58">
        <f t="shared" si="4"/>
        <v>0</v>
      </c>
    </row>
    <row r="32" spans="2:9" x14ac:dyDescent="0.25">
      <c r="B32" s="111">
        <v>23</v>
      </c>
      <c r="C32" s="56">
        <f t="shared" si="0"/>
        <v>0</v>
      </c>
      <c r="D32" s="56">
        <f t="shared" si="5"/>
        <v>0</v>
      </c>
      <c r="E32" s="56">
        <f t="shared" si="2"/>
        <v>0</v>
      </c>
      <c r="F32" s="56">
        <f t="shared" si="6"/>
        <v>0</v>
      </c>
      <c r="G32" s="56">
        <f t="shared" si="1"/>
        <v>0</v>
      </c>
      <c r="H32" s="56">
        <f t="shared" si="3"/>
        <v>0</v>
      </c>
      <c r="I32" s="58">
        <f t="shared" si="4"/>
        <v>0</v>
      </c>
    </row>
    <row r="33" spans="2:9" x14ac:dyDescent="0.25">
      <c r="B33" s="111">
        <v>24</v>
      </c>
      <c r="C33" s="56">
        <f t="shared" si="0"/>
        <v>0</v>
      </c>
      <c r="D33" s="56">
        <f t="shared" si="5"/>
        <v>0</v>
      </c>
      <c r="E33" s="56">
        <f t="shared" si="2"/>
        <v>0</v>
      </c>
      <c r="F33" s="62">
        <f t="shared" si="6"/>
        <v>0</v>
      </c>
      <c r="G33" s="56">
        <f t="shared" si="1"/>
        <v>0</v>
      </c>
      <c r="H33" s="56">
        <f t="shared" si="3"/>
        <v>0</v>
      </c>
      <c r="I33" s="58">
        <f t="shared" si="4"/>
        <v>0</v>
      </c>
    </row>
    <row r="34" spans="2:9" x14ac:dyDescent="0.25">
      <c r="B34" s="111">
        <v>25</v>
      </c>
      <c r="C34" s="56">
        <f t="shared" si="0"/>
        <v>0</v>
      </c>
      <c r="D34" s="62">
        <f t="shared" si="5"/>
        <v>0</v>
      </c>
      <c r="E34" s="56">
        <f t="shared" si="2"/>
        <v>0</v>
      </c>
      <c r="F34" s="56">
        <f t="shared" si="6"/>
        <v>0</v>
      </c>
      <c r="G34" s="56">
        <f t="shared" si="1"/>
        <v>0</v>
      </c>
      <c r="H34" s="56">
        <f t="shared" si="3"/>
        <v>0</v>
      </c>
      <c r="I34" s="58">
        <f t="shared" si="4"/>
        <v>0</v>
      </c>
    </row>
    <row r="35" spans="2:9" x14ac:dyDescent="0.25">
      <c r="B35" s="111">
        <v>26</v>
      </c>
      <c r="C35" s="56">
        <f t="shared" si="0"/>
        <v>0</v>
      </c>
      <c r="D35" s="56">
        <f t="shared" si="5"/>
        <v>0</v>
      </c>
      <c r="E35" s="56">
        <f t="shared" si="2"/>
        <v>0</v>
      </c>
      <c r="F35" s="56">
        <f t="shared" si="6"/>
        <v>0</v>
      </c>
      <c r="G35" s="56">
        <f t="shared" si="1"/>
        <v>0</v>
      </c>
      <c r="H35" s="56">
        <f t="shared" si="3"/>
        <v>0</v>
      </c>
      <c r="I35" s="58">
        <f t="shared" si="4"/>
        <v>0</v>
      </c>
    </row>
    <row r="36" spans="2:9" x14ac:dyDescent="0.25">
      <c r="B36" s="111">
        <v>27</v>
      </c>
      <c r="C36" s="56">
        <f t="shared" si="0"/>
        <v>0</v>
      </c>
      <c r="D36" s="56">
        <f t="shared" si="5"/>
        <v>0</v>
      </c>
      <c r="E36" s="56">
        <f t="shared" si="2"/>
        <v>0</v>
      </c>
      <c r="F36" s="56">
        <f t="shared" si="6"/>
        <v>0</v>
      </c>
      <c r="G36" s="56">
        <f t="shared" si="1"/>
        <v>0</v>
      </c>
      <c r="H36" s="56">
        <f t="shared" si="3"/>
        <v>0</v>
      </c>
      <c r="I36" s="58">
        <f t="shared" si="4"/>
        <v>0</v>
      </c>
    </row>
    <row r="37" spans="2:9" x14ac:dyDescent="0.25">
      <c r="B37" s="111">
        <v>28</v>
      </c>
      <c r="C37" s="56">
        <f t="shared" si="0"/>
        <v>0</v>
      </c>
      <c r="D37" s="56">
        <f t="shared" si="5"/>
        <v>0</v>
      </c>
      <c r="E37" s="56">
        <f t="shared" si="2"/>
        <v>0</v>
      </c>
      <c r="F37" s="56">
        <f t="shared" si="6"/>
        <v>0</v>
      </c>
      <c r="G37" s="56">
        <f t="shared" si="1"/>
        <v>0</v>
      </c>
      <c r="H37" s="56">
        <f t="shared" si="3"/>
        <v>0</v>
      </c>
      <c r="I37" s="58">
        <f t="shared" si="4"/>
        <v>0</v>
      </c>
    </row>
    <row r="38" spans="2:9" x14ac:dyDescent="0.25">
      <c r="B38" s="111">
        <v>29</v>
      </c>
      <c r="C38" s="56">
        <f t="shared" si="0"/>
        <v>0</v>
      </c>
      <c r="D38" s="56">
        <f t="shared" si="5"/>
        <v>0</v>
      </c>
      <c r="E38" s="56">
        <f t="shared" si="2"/>
        <v>0</v>
      </c>
      <c r="F38" s="56">
        <f t="shared" si="6"/>
        <v>0</v>
      </c>
      <c r="G38" s="56">
        <f t="shared" si="1"/>
        <v>0</v>
      </c>
      <c r="H38" s="56">
        <f t="shared" si="3"/>
        <v>0</v>
      </c>
      <c r="I38" s="58">
        <f t="shared" si="4"/>
        <v>0</v>
      </c>
    </row>
    <row r="39" spans="2:9" x14ac:dyDescent="0.25">
      <c r="B39" s="111">
        <v>30</v>
      </c>
      <c r="C39" s="56">
        <f t="shared" si="0"/>
        <v>0</v>
      </c>
      <c r="D39" s="56">
        <f t="shared" si="5"/>
        <v>0</v>
      </c>
      <c r="E39" s="56">
        <f t="shared" si="2"/>
        <v>0</v>
      </c>
      <c r="F39" s="56">
        <f t="shared" si="6"/>
        <v>0</v>
      </c>
      <c r="G39" s="56">
        <f t="shared" si="1"/>
        <v>0</v>
      </c>
      <c r="H39" s="56">
        <f t="shared" si="3"/>
        <v>0</v>
      </c>
      <c r="I39" s="58">
        <f t="shared" si="4"/>
        <v>0</v>
      </c>
    </row>
    <row r="40" spans="2:9" x14ac:dyDescent="0.25">
      <c r="B40" s="111">
        <v>31</v>
      </c>
      <c r="C40" s="56">
        <f t="shared" si="0"/>
        <v>0</v>
      </c>
      <c r="D40" s="56">
        <f t="shared" si="5"/>
        <v>0</v>
      </c>
      <c r="E40" s="56">
        <f t="shared" si="2"/>
        <v>0</v>
      </c>
      <c r="F40" s="56">
        <f t="shared" si="6"/>
        <v>0</v>
      </c>
      <c r="G40" s="56">
        <f t="shared" si="1"/>
        <v>0</v>
      </c>
      <c r="H40" s="56">
        <f t="shared" si="3"/>
        <v>0</v>
      </c>
      <c r="I40" s="58">
        <f t="shared" si="4"/>
        <v>0</v>
      </c>
    </row>
    <row r="41" spans="2:9" x14ac:dyDescent="0.25">
      <c r="B41" s="111">
        <v>32</v>
      </c>
      <c r="C41" s="56">
        <f t="shared" si="0"/>
        <v>0</v>
      </c>
      <c r="D41" s="56">
        <f t="shared" si="5"/>
        <v>0</v>
      </c>
      <c r="E41" s="56">
        <f t="shared" si="2"/>
        <v>0</v>
      </c>
      <c r="F41" s="56">
        <f t="shared" si="6"/>
        <v>0</v>
      </c>
      <c r="G41" s="56">
        <f t="shared" si="1"/>
        <v>0</v>
      </c>
      <c r="H41" s="56">
        <f t="shared" si="3"/>
        <v>0</v>
      </c>
      <c r="I41" s="58">
        <f t="shared" si="4"/>
        <v>0</v>
      </c>
    </row>
    <row r="42" spans="2:9" x14ac:dyDescent="0.25">
      <c r="B42" s="111">
        <v>33</v>
      </c>
      <c r="C42" s="56">
        <f t="shared" si="0"/>
        <v>0</v>
      </c>
      <c r="D42" s="56">
        <f t="shared" si="5"/>
        <v>0</v>
      </c>
      <c r="E42" s="56">
        <f t="shared" si="2"/>
        <v>0</v>
      </c>
      <c r="F42" s="56">
        <f t="shared" si="6"/>
        <v>0</v>
      </c>
      <c r="G42" s="56">
        <f>$G$9-F42</f>
        <v>0</v>
      </c>
      <c r="H42" s="56">
        <f t="shared" si="3"/>
        <v>0</v>
      </c>
      <c r="I42" s="58">
        <f t="shared" si="4"/>
        <v>0</v>
      </c>
    </row>
    <row r="43" spans="2:9" x14ac:dyDescent="0.25">
      <c r="B43" s="111">
        <v>34</v>
      </c>
      <c r="C43" s="56">
        <f t="shared" si="0"/>
        <v>0</v>
      </c>
      <c r="D43" s="56">
        <f t="shared" si="5"/>
        <v>0</v>
      </c>
      <c r="E43" s="56">
        <f t="shared" si="2"/>
        <v>0</v>
      </c>
      <c r="F43" s="56">
        <f t="shared" si="6"/>
        <v>0</v>
      </c>
      <c r="G43" s="56">
        <f>$G$9-F43</f>
        <v>0</v>
      </c>
      <c r="H43" s="56">
        <f t="shared" si="3"/>
        <v>0</v>
      </c>
      <c r="I43" s="58">
        <f t="shared" si="4"/>
        <v>0</v>
      </c>
    </row>
    <row r="44" spans="2:9" x14ac:dyDescent="0.25">
      <c r="B44" s="111">
        <v>35</v>
      </c>
      <c r="C44" s="56">
        <f t="shared" si="0"/>
        <v>0</v>
      </c>
      <c r="D44" s="56">
        <f t="shared" si="5"/>
        <v>0</v>
      </c>
      <c r="E44" s="56">
        <f t="shared" si="2"/>
        <v>0</v>
      </c>
      <c r="F44" s="56">
        <f t="shared" si="6"/>
        <v>0</v>
      </c>
      <c r="G44" s="56">
        <f>$G$9-F44</f>
        <v>0</v>
      </c>
      <c r="H44" s="56">
        <f t="shared" si="3"/>
        <v>0</v>
      </c>
      <c r="I44" s="58">
        <f t="shared" si="4"/>
        <v>0</v>
      </c>
    </row>
    <row r="45" spans="2:9" x14ac:dyDescent="0.25">
      <c r="B45" s="111">
        <v>36</v>
      </c>
      <c r="C45" s="56">
        <f t="shared" si="0"/>
        <v>0</v>
      </c>
      <c r="D45" s="56">
        <f t="shared" si="5"/>
        <v>0</v>
      </c>
      <c r="E45" s="56">
        <f t="shared" si="2"/>
        <v>0</v>
      </c>
      <c r="F45" s="62">
        <f t="shared" si="6"/>
        <v>0</v>
      </c>
      <c r="G45" s="56">
        <f>$G$9-F45</f>
        <v>0</v>
      </c>
      <c r="H45" s="56">
        <f t="shared" si="3"/>
        <v>0</v>
      </c>
      <c r="I45" s="58">
        <f t="shared" si="4"/>
        <v>0</v>
      </c>
    </row>
    <row r="46" spans="2:9" x14ac:dyDescent="0.25">
      <c r="B46" s="111">
        <v>37</v>
      </c>
      <c r="C46" s="56">
        <f t="shared" si="0"/>
        <v>0</v>
      </c>
      <c r="D46" s="56">
        <f t="shared" si="5"/>
        <v>0</v>
      </c>
      <c r="E46" s="56">
        <f t="shared" si="2"/>
        <v>0</v>
      </c>
      <c r="F46" s="56">
        <f t="shared" si="6"/>
        <v>0</v>
      </c>
      <c r="G46" s="56">
        <f t="shared" ref="G46:G57" si="7">$G$9-F46</f>
        <v>0</v>
      </c>
      <c r="H46" s="56">
        <f t="shared" si="3"/>
        <v>0</v>
      </c>
      <c r="I46" s="58">
        <f t="shared" si="4"/>
        <v>0</v>
      </c>
    </row>
    <row r="47" spans="2:9" x14ac:dyDescent="0.25">
      <c r="B47" s="111">
        <v>38</v>
      </c>
      <c r="C47" s="56">
        <f t="shared" si="0"/>
        <v>0</v>
      </c>
      <c r="D47" s="56">
        <f t="shared" si="5"/>
        <v>0</v>
      </c>
      <c r="E47" s="56">
        <f t="shared" si="2"/>
        <v>0</v>
      </c>
      <c r="F47" s="56">
        <f t="shared" si="6"/>
        <v>0</v>
      </c>
      <c r="G47" s="56">
        <f t="shared" si="7"/>
        <v>0</v>
      </c>
      <c r="H47" s="56">
        <f t="shared" si="3"/>
        <v>0</v>
      </c>
      <c r="I47" s="58">
        <f t="shared" si="4"/>
        <v>0</v>
      </c>
    </row>
    <row r="48" spans="2:9" x14ac:dyDescent="0.25">
      <c r="B48" s="111">
        <v>39</v>
      </c>
      <c r="C48" s="56">
        <f t="shared" si="0"/>
        <v>0</v>
      </c>
      <c r="D48" s="56">
        <f t="shared" si="5"/>
        <v>0</v>
      </c>
      <c r="E48" s="56">
        <f t="shared" si="2"/>
        <v>0</v>
      </c>
      <c r="F48" s="56">
        <f t="shared" si="6"/>
        <v>0</v>
      </c>
      <c r="G48" s="56">
        <f t="shared" si="7"/>
        <v>0</v>
      </c>
      <c r="H48" s="56">
        <f t="shared" si="3"/>
        <v>0</v>
      </c>
      <c r="I48" s="58">
        <f t="shared" si="4"/>
        <v>0</v>
      </c>
    </row>
    <row r="49" spans="2:9" x14ac:dyDescent="0.25">
      <c r="B49" s="111">
        <v>40</v>
      </c>
      <c r="C49" s="56">
        <f t="shared" si="0"/>
        <v>0</v>
      </c>
      <c r="D49" s="56">
        <f t="shared" si="5"/>
        <v>0</v>
      </c>
      <c r="E49" s="56">
        <f t="shared" si="2"/>
        <v>0</v>
      </c>
      <c r="F49" s="56">
        <f t="shared" si="6"/>
        <v>0</v>
      </c>
      <c r="G49" s="56">
        <f t="shared" si="7"/>
        <v>0</v>
      </c>
      <c r="H49" s="56">
        <f t="shared" si="3"/>
        <v>0</v>
      </c>
      <c r="I49" s="58">
        <f t="shared" si="4"/>
        <v>0</v>
      </c>
    </row>
    <row r="50" spans="2:9" x14ac:dyDescent="0.25">
      <c r="B50" s="111">
        <v>41</v>
      </c>
      <c r="C50" s="56">
        <f t="shared" si="0"/>
        <v>0</v>
      </c>
      <c r="D50" s="56">
        <f t="shared" si="5"/>
        <v>0</v>
      </c>
      <c r="E50" s="56">
        <f t="shared" si="2"/>
        <v>0</v>
      </c>
      <c r="F50" s="56">
        <f t="shared" si="6"/>
        <v>0</v>
      </c>
      <c r="G50" s="56">
        <f t="shared" si="7"/>
        <v>0</v>
      </c>
      <c r="H50" s="56">
        <f t="shared" si="3"/>
        <v>0</v>
      </c>
      <c r="I50" s="58">
        <f t="shared" si="4"/>
        <v>0</v>
      </c>
    </row>
    <row r="51" spans="2:9" x14ac:dyDescent="0.25">
      <c r="B51" s="111">
        <v>42</v>
      </c>
      <c r="C51" s="56">
        <f t="shared" si="0"/>
        <v>0</v>
      </c>
      <c r="D51" s="56">
        <f t="shared" si="5"/>
        <v>0</v>
      </c>
      <c r="E51" s="56">
        <f t="shared" si="2"/>
        <v>0</v>
      </c>
      <c r="F51" s="56">
        <f t="shared" si="6"/>
        <v>0</v>
      </c>
      <c r="G51" s="56">
        <f t="shared" si="7"/>
        <v>0</v>
      </c>
      <c r="H51" s="56">
        <f t="shared" si="3"/>
        <v>0</v>
      </c>
      <c r="I51" s="58">
        <f t="shared" si="4"/>
        <v>0</v>
      </c>
    </row>
    <row r="52" spans="2:9" x14ac:dyDescent="0.25">
      <c r="B52" s="111">
        <v>43</v>
      </c>
      <c r="C52" s="56">
        <f t="shared" si="0"/>
        <v>0</v>
      </c>
      <c r="D52" s="56">
        <f t="shared" si="5"/>
        <v>0</v>
      </c>
      <c r="E52" s="56">
        <f t="shared" si="2"/>
        <v>0</v>
      </c>
      <c r="F52" s="56">
        <f t="shared" si="6"/>
        <v>0</v>
      </c>
      <c r="G52" s="56">
        <f t="shared" si="7"/>
        <v>0</v>
      </c>
      <c r="H52" s="56">
        <f t="shared" si="3"/>
        <v>0</v>
      </c>
      <c r="I52" s="58">
        <f t="shared" si="4"/>
        <v>0</v>
      </c>
    </row>
    <row r="53" spans="2:9" x14ac:dyDescent="0.25">
      <c r="B53" s="111">
        <v>44</v>
      </c>
      <c r="C53" s="56">
        <f t="shared" si="0"/>
        <v>0</v>
      </c>
      <c r="D53" s="56">
        <f t="shared" si="5"/>
        <v>0</v>
      </c>
      <c r="E53" s="56">
        <f t="shared" si="2"/>
        <v>0</v>
      </c>
      <c r="F53" s="56">
        <f t="shared" si="6"/>
        <v>0</v>
      </c>
      <c r="G53" s="56">
        <f t="shared" si="7"/>
        <v>0</v>
      </c>
      <c r="H53" s="56">
        <f t="shared" si="3"/>
        <v>0</v>
      </c>
      <c r="I53" s="58">
        <f t="shared" si="4"/>
        <v>0</v>
      </c>
    </row>
    <row r="54" spans="2:9" x14ac:dyDescent="0.25">
      <c r="B54" s="111">
        <v>45</v>
      </c>
      <c r="C54" s="56">
        <f t="shared" si="0"/>
        <v>0</v>
      </c>
      <c r="D54" s="56">
        <f t="shared" si="5"/>
        <v>0</v>
      </c>
      <c r="E54" s="56">
        <f t="shared" si="2"/>
        <v>0</v>
      </c>
      <c r="F54" s="56">
        <f t="shared" si="6"/>
        <v>0</v>
      </c>
      <c r="G54" s="56">
        <f t="shared" si="7"/>
        <v>0</v>
      </c>
      <c r="H54" s="56">
        <f t="shared" si="3"/>
        <v>0</v>
      </c>
      <c r="I54" s="58">
        <f t="shared" si="4"/>
        <v>0</v>
      </c>
    </row>
    <row r="55" spans="2:9" x14ac:dyDescent="0.25">
      <c r="B55" s="111">
        <v>46</v>
      </c>
      <c r="C55" s="56">
        <f t="shared" si="0"/>
        <v>0</v>
      </c>
      <c r="D55" s="56">
        <f t="shared" si="5"/>
        <v>0</v>
      </c>
      <c r="E55" s="56">
        <f t="shared" si="2"/>
        <v>0</v>
      </c>
      <c r="F55" s="56">
        <f t="shared" si="6"/>
        <v>0</v>
      </c>
      <c r="G55" s="56">
        <f t="shared" si="7"/>
        <v>0</v>
      </c>
      <c r="H55" s="56">
        <f t="shared" si="3"/>
        <v>0</v>
      </c>
      <c r="I55" s="58">
        <f t="shared" si="4"/>
        <v>0</v>
      </c>
    </row>
    <row r="56" spans="2:9" x14ac:dyDescent="0.25">
      <c r="B56" s="111">
        <v>47</v>
      </c>
      <c r="C56" s="56">
        <f t="shared" si="0"/>
        <v>0</v>
      </c>
      <c r="D56" s="56">
        <f t="shared" si="5"/>
        <v>0</v>
      </c>
      <c r="E56" s="56">
        <f t="shared" si="2"/>
        <v>0</v>
      </c>
      <c r="F56" s="62">
        <f t="shared" si="6"/>
        <v>0</v>
      </c>
      <c r="G56" s="56">
        <f t="shared" si="7"/>
        <v>0</v>
      </c>
      <c r="H56" s="56">
        <f t="shared" si="3"/>
        <v>0</v>
      </c>
      <c r="I56" s="58">
        <f t="shared" si="4"/>
        <v>0</v>
      </c>
    </row>
    <row r="57" spans="2:9" x14ac:dyDescent="0.25">
      <c r="B57" s="111">
        <v>48</v>
      </c>
      <c r="C57" s="56">
        <f t="shared" si="0"/>
        <v>0</v>
      </c>
      <c r="D57" s="56">
        <f t="shared" si="5"/>
        <v>0</v>
      </c>
      <c r="E57" s="56">
        <f t="shared" si="2"/>
        <v>0</v>
      </c>
      <c r="F57" s="56">
        <f t="shared" si="6"/>
        <v>0</v>
      </c>
      <c r="G57" s="56">
        <f t="shared" si="7"/>
        <v>0</v>
      </c>
      <c r="H57" s="56"/>
      <c r="I57" s="58"/>
    </row>
  </sheetData>
  <mergeCells count="6">
    <mergeCell ref="A6:B6"/>
    <mergeCell ref="A1:B1"/>
    <mergeCell ref="A2:B2"/>
    <mergeCell ref="A3:B3"/>
    <mergeCell ref="A4:B4"/>
    <mergeCell ref="A5:B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/>
  </sheetPr>
  <dimension ref="A1:I57"/>
  <sheetViews>
    <sheetView zoomScaleSheetLayoutView="100" workbookViewId="0">
      <selection activeCell="C4" sqref="C4"/>
    </sheetView>
  </sheetViews>
  <sheetFormatPr defaultColWidth="11.5546875" defaultRowHeight="13.2" x14ac:dyDescent="0.25"/>
  <cols>
    <col min="1" max="1" width="0.33203125" customWidth="1"/>
    <col min="2" max="2" width="16.5546875" customWidth="1"/>
    <col min="3" max="3" width="16.109375" style="48" customWidth="1"/>
    <col min="4" max="4" width="12.33203125" customWidth="1"/>
    <col min="5" max="5" width="14.44140625" customWidth="1"/>
    <col min="6" max="6" width="16.109375" customWidth="1"/>
    <col min="7" max="7" width="13.88671875" customWidth="1"/>
    <col min="8" max="8" width="15.88671875" customWidth="1"/>
    <col min="9" max="9" width="15.6640625" customWidth="1"/>
  </cols>
  <sheetData>
    <row r="1" spans="1:9" x14ac:dyDescent="0.25">
      <c r="A1" s="697" t="s">
        <v>394</v>
      </c>
      <c r="B1" s="697"/>
      <c r="C1" s="647"/>
      <c r="D1" s="465">
        <f>(1/(1+$C2))^$C4</f>
        <v>0.82192710675935132</v>
      </c>
      <c r="E1" s="40"/>
      <c r="F1" s="75" t="s">
        <v>395</v>
      </c>
      <c r="G1" s="66"/>
      <c r="H1" s="76" t="s">
        <v>396</v>
      </c>
      <c r="I1" s="41"/>
    </row>
    <row r="2" spans="1:9" x14ac:dyDescent="0.25">
      <c r="A2" s="697" t="s">
        <v>397</v>
      </c>
      <c r="B2" s="697"/>
      <c r="C2" s="528">
        <v>0.04</v>
      </c>
      <c r="D2" s="465">
        <f>(1+$C2)^(1/12)</f>
        <v>1.0032737397821989</v>
      </c>
      <c r="E2" s="42"/>
      <c r="F2" s="77">
        <v>1</v>
      </c>
      <c r="G2" s="461">
        <f>SUM(E10:E21)</f>
        <v>0</v>
      </c>
      <c r="H2" s="462">
        <f>SUM(D10:D21)</f>
        <v>0</v>
      </c>
      <c r="I2" s="596"/>
    </row>
    <row r="3" spans="1:9" x14ac:dyDescent="0.25">
      <c r="A3" s="697" t="s">
        <v>398</v>
      </c>
      <c r="B3" s="697"/>
      <c r="C3" s="63">
        <f>POWER(1+C2,1/12)-1</f>
        <v>3.2737397821989145E-3</v>
      </c>
      <c r="D3" s="465">
        <f>((1-$D1))/(($D2-1))</f>
        <v>54.394333419206639</v>
      </c>
      <c r="E3" s="44"/>
      <c r="F3" s="77">
        <v>2</v>
      </c>
      <c r="G3" s="461">
        <f>F33-G2</f>
        <v>0</v>
      </c>
      <c r="H3" s="462">
        <f>SUM(D22:D33)</f>
        <v>0</v>
      </c>
      <c r="I3" s="596"/>
    </row>
    <row r="4" spans="1:9" x14ac:dyDescent="0.25">
      <c r="A4" s="698" t="s">
        <v>399</v>
      </c>
      <c r="B4" s="698"/>
      <c r="C4" s="529">
        <v>5</v>
      </c>
      <c r="D4" s="40"/>
      <c r="E4" s="45"/>
      <c r="F4" s="78">
        <v>3</v>
      </c>
      <c r="G4" s="463">
        <f>F45-G3-G2</f>
        <v>0</v>
      </c>
      <c r="H4" s="464">
        <f>SUM(D34:D45)</f>
        <v>0</v>
      </c>
      <c r="I4" s="596"/>
    </row>
    <row r="5" spans="1:9" x14ac:dyDescent="0.25">
      <c r="A5" s="697" t="s">
        <v>400</v>
      </c>
      <c r="B5" s="697"/>
      <c r="C5" s="38">
        <f>C1*C3</f>
        <v>0</v>
      </c>
      <c r="D5" s="46"/>
      <c r="E5" s="47"/>
      <c r="F5" s="43"/>
      <c r="G5" s="39"/>
      <c r="H5" s="39"/>
      <c r="I5" s="596"/>
    </row>
    <row r="6" spans="1:9" x14ac:dyDescent="0.25">
      <c r="A6" s="697" t="s">
        <v>390</v>
      </c>
      <c r="B6" s="697"/>
      <c r="C6" s="64">
        <f>$C$1/$D$3</f>
        <v>0</v>
      </c>
      <c r="D6" s="47"/>
      <c r="E6" s="39"/>
      <c r="F6" s="43"/>
      <c r="G6" s="39"/>
      <c r="H6" s="39"/>
      <c r="I6" s="596"/>
    </row>
    <row r="7" spans="1:9" ht="9.75" customHeight="1" thickBot="1" x14ac:dyDescent="0.3">
      <c r="A7" s="596"/>
      <c r="B7" s="596"/>
      <c r="D7" s="596"/>
      <c r="E7" s="47"/>
      <c r="F7" s="49"/>
      <c r="G7" s="596"/>
      <c r="H7" s="596"/>
      <c r="I7" s="596"/>
    </row>
    <row r="8" spans="1:9" ht="39.6" x14ac:dyDescent="0.25">
      <c r="A8" s="596"/>
      <c r="B8" s="50" t="s">
        <v>401</v>
      </c>
      <c r="C8" s="51" t="s">
        <v>390</v>
      </c>
      <c r="D8" s="51" t="s">
        <v>402</v>
      </c>
      <c r="E8" s="52" t="s">
        <v>403</v>
      </c>
      <c r="F8" s="53" t="s">
        <v>404</v>
      </c>
      <c r="G8" s="54" t="s">
        <v>405</v>
      </c>
      <c r="H8" s="54" t="s">
        <v>406</v>
      </c>
      <c r="I8" s="55" t="s">
        <v>407</v>
      </c>
    </row>
    <row r="9" spans="1:9" x14ac:dyDescent="0.25">
      <c r="A9" s="596"/>
      <c r="B9" s="111">
        <v>0</v>
      </c>
      <c r="C9" s="56"/>
      <c r="D9" s="56"/>
      <c r="E9" s="56"/>
      <c r="F9" s="57"/>
      <c r="G9" s="56">
        <f>C1</f>
        <v>0</v>
      </c>
      <c r="H9" s="56"/>
      <c r="I9" s="58"/>
    </row>
    <row r="10" spans="1:9" x14ac:dyDescent="0.25">
      <c r="A10" s="596"/>
      <c r="B10" s="111">
        <v>1</v>
      </c>
      <c r="C10" s="56">
        <f t="shared" ref="C10:C57" si="0">$C$1/$D$3</f>
        <v>0</v>
      </c>
      <c r="D10" s="56">
        <f>$C$3*$C$1</f>
        <v>0</v>
      </c>
      <c r="E10" s="56">
        <f>C10-D10</f>
        <v>0</v>
      </c>
      <c r="F10" s="56">
        <f>E10+E9</f>
        <v>0</v>
      </c>
      <c r="G10" s="56">
        <f t="shared" ref="G10:G41" si="1">$G$9-F10</f>
        <v>0</v>
      </c>
      <c r="H10" s="56">
        <f>D10+D11+D12</f>
        <v>0</v>
      </c>
      <c r="I10" s="58">
        <f>G10+H10</f>
        <v>0</v>
      </c>
    </row>
    <row r="11" spans="1:9" x14ac:dyDescent="0.25">
      <c r="A11" s="596"/>
      <c r="B11" s="111">
        <v>2</v>
      </c>
      <c r="C11" s="56">
        <f t="shared" si="0"/>
        <v>0</v>
      </c>
      <c r="D11" s="56">
        <f>G10*$C$3</f>
        <v>0</v>
      </c>
      <c r="E11" s="56">
        <f t="shared" ref="E11:E57" si="2">C11-D11</f>
        <v>0</v>
      </c>
      <c r="F11" s="56">
        <f>F10+E11</f>
        <v>0</v>
      </c>
      <c r="G11" s="56">
        <f t="shared" si="1"/>
        <v>0</v>
      </c>
      <c r="H11" s="56">
        <f t="shared" ref="H11:H56" si="3">D11+D12+D13</f>
        <v>0</v>
      </c>
      <c r="I11" s="58">
        <f t="shared" ref="I11:I56" si="4">G11+H11</f>
        <v>0</v>
      </c>
    </row>
    <row r="12" spans="1:9" x14ac:dyDescent="0.25">
      <c r="A12" s="596"/>
      <c r="B12" s="111">
        <v>3</v>
      </c>
      <c r="C12" s="56">
        <f t="shared" si="0"/>
        <v>0</v>
      </c>
      <c r="D12" s="56">
        <f t="shared" ref="D12:D57" si="5">G11*$C$3</f>
        <v>0</v>
      </c>
      <c r="E12" s="56">
        <f t="shared" si="2"/>
        <v>0</v>
      </c>
      <c r="F12" s="56">
        <f t="shared" ref="F12:F57" si="6">F11+E12</f>
        <v>0</v>
      </c>
      <c r="G12" s="56">
        <f t="shared" si="1"/>
        <v>0</v>
      </c>
      <c r="H12" s="56">
        <f t="shared" si="3"/>
        <v>0</v>
      </c>
      <c r="I12" s="58">
        <f t="shared" si="4"/>
        <v>0</v>
      </c>
    </row>
    <row r="13" spans="1:9" x14ac:dyDescent="0.25">
      <c r="A13" s="596"/>
      <c r="B13" s="111">
        <v>4</v>
      </c>
      <c r="C13" s="56">
        <f t="shared" si="0"/>
        <v>0</v>
      </c>
      <c r="D13" s="56">
        <f t="shared" si="5"/>
        <v>0</v>
      </c>
      <c r="E13" s="56">
        <f t="shared" si="2"/>
        <v>0</v>
      </c>
      <c r="F13" s="56">
        <f t="shared" si="6"/>
        <v>0</v>
      </c>
      <c r="G13" s="56">
        <f t="shared" si="1"/>
        <v>0</v>
      </c>
      <c r="H13" s="56">
        <f t="shared" si="3"/>
        <v>0</v>
      </c>
      <c r="I13" s="58">
        <f t="shared" si="4"/>
        <v>0</v>
      </c>
    </row>
    <row r="14" spans="1:9" x14ac:dyDescent="0.25">
      <c r="A14" s="596"/>
      <c r="B14" s="111">
        <v>5</v>
      </c>
      <c r="C14" s="56">
        <f t="shared" si="0"/>
        <v>0</v>
      </c>
      <c r="D14" s="56">
        <f t="shared" si="5"/>
        <v>0</v>
      </c>
      <c r="E14" s="56">
        <f t="shared" si="2"/>
        <v>0</v>
      </c>
      <c r="F14" s="56">
        <f t="shared" si="6"/>
        <v>0</v>
      </c>
      <c r="G14" s="56">
        <f t="shared" si="1"/>
        <v>0</v>
      </c>
      <c r="H14" s="56">
        <f t="shared" si="3"/>
        <v>0</v>
      </c>
      <c r="I14" s="58">
        <f t="shared" si="4"/>
        <v>0</v>
      </c>
    </row>
    <row r="15" spans="1:9" x14ac:dyDescent="0.25">
      <c r="A15" s="596"/>
      <c r="B15" s="111">
        <v>6</v>
      </c>
      <c r="C15" s="56">
        <f t="shared" si="0"/>
        <v>0</v>
      </c>
      <c r="D15" s="56">
        <f t="shared" si="5"/>
        <v>0</v>
      </c>
      <c r="E15" s="56">
        <f t="shared" si="2"/>
        <v>0</v>
      </c>
      <c r="F15" s="56">
        <f t="shared" si="6"/>
        <v>0</v>
      </c>
      <c r="G15" s="56">
        <f t="shared" si="1"/>
        <v>0</v>
      </c>
      <c r="H15" s="56">
        <f t="shared" si="3"/>
        <v>0</v>
      </c>
      <c r="I15" s="58">
        <f t="shared" si="4"/>
        <v>0</v>
      </c>
    </row>
    <row r="16" spans="1:9" x14ac:dyDescent="0.25">
      <c r="A16" s="596"/>
      <c r="B16" s="111">
        <v>7</v>
      </c>
      <c r="C16" s="56">
        <f t="shared" si="0"/>
        <v>0</v>
      </c>
      <c r="D16" s="56">
        <f t="shared" si="5"/>
        <v>0</v>
      </c>
      <c r="E16" s="56">
        <f t="shared" si="2"/>
        <v>0</v>
      </c>
      <c r="F16" s="56">
        <f t="shared" si="6"/>
        <v>0</v>
      </c>
      <c r="G16" s="56">
        <f t="shared" si="1"/>
        <v>0</v>
      </c>
      <c r="H16" s="56">
        <f t="shared" si="3"/>
        <v>0</v>
      </c>
      <c r="I16" s="58">
        <f t="shared" si="4"/>
        <v>0</v>
      </c>
    </row>
    <row r="17" spans="2:9" x14ac:dyDescent="0.25">
      <c r="B17" s="111">
        <v>8</v>
      </c>
      <c r="C17" s="56">
        <f t="shared" si="0"/>
        <v>0</v>
      </c>
      <c r="D17" s="56">
        <f t="shared" si="5"/>
        <v>0</v>
      </c>
      <c r="E17" s="56">
        <f t="shared" si="2"/>
        <v>0</v>
      </c>
      <c r="F17" s="56">
        <f t="shared" si="6"/>
        <v>0</v>
      </c>
      <c r="G17" s="56">
        <f t="shared" si="1"/>
        <v>0</v>
      </c>
      <c r="H17" s="56">
        <f t="shared" si="3"/>
        <v>0</v>
      </c>
      <c r="I17" s="58">
        <f t="shared" si="4"/>
        <v>0</v>
      </c>
    </row>
    <row r="18" spans="2:9" x14ac:dyDescent="0.25">
      <c r="B18" s="111">
        <v>9</v>
      </c>
      <c r="C18" s="56">
        <f t="shared" si="0"/>
        <v>0</v>
      </c>
      <c r="D18" s="56">
        <f t="shared" si="5"/>
        <v>0</v>
      </c>
      <c r="E18" s="56">
        <f t="shared" si="2"/>
        <v>0</v>
      </c>
      <c r="F18" s="56">
        <f t="shared" si="6"/>
        <v>0</v>
      </c>
      <c r="G18" s="56">
        <f t="shared" si="1"/>
        <v>0</v>
      </c>
      <c r="H18" s="56">
        <f t="shared" si="3"/>
        <v>0</v>
      </c>
      <c r="I18" s="58">
        <f t="shared" si="4"/>
        <v>0</v>
      </c>
    </row>
    <row r="19" spans="2:9" x14ac:dyDescent="0.25">
      <c r="B19" s="111">
        <v>10</v>
      </c>
      <c r="C19" s="56">
        <f t="shared" si="0"/>
        <v>0</v>
      </c>
      <c r="D19" s="56">
        <f t="shared" si="5"/>
        <v>0</v>
      </c>
      <c r="E19" s="56">
        <f t="shared" si="2"/>
        <v>0</v>
      </c>
      <c r="F19" s="56">
        <f t="shared" si="6"/>
        <v>0</v>
      </c>
      <c r="G19" s="56">
        <f t="shared" si="1"/>
        <v>0</v>
      </c>
      <c r="H19" s="56">
        <f t="shared" si="3"/>
        <v>0</v>
      </c>
      <c r="I19" s="58">
        <f t="shared" si="4"/>
        <v>0</v>
      </c>
    </row>
    <row r="20" spans="2:9" x14ac:dyDescent="0.25">
      <c r="B20" s="111">
        <v>11</v>
      </c>
      <c r="C20" s="56">
        <f t="shared" si="0"/>
        <v>0</v>
      </c>
      <c r="D20" s="56">
        <f t="shared" si="5"/>
        <v>0</v>
      </c>
      <c r="E20" s="56">
        <f t="shared" si="2"/>
        <v>0</v>
      </c>
      <c r="F20" s="56">
        <f t="shared" si="6"/>
        <v>0</v>
      </c>
      <c r="G20" s="56">
        <f t="shared" si="1"/>
        <v>0</v>
      </c>
      <c r="H20" s="56">
        <f t="shared" si="3"/>
        <v>0</v>
      </c>
      <c r="I20" s="58">
        <f t="shared" si="4"/>
        <v>0</v>
      </c>
    </row>
    <row r="21" spans="2:9" x14ac:dyDescent="0.25">
      <c r="B21" s="111">
        <v>12</v>
      </c>
      <c r="C21" s="56">
        <f t="shared" si="0"/>
        <v>0</v>
      </c>
      <c r="D21" s="56">
        <f t="shared" si="5"/>
        <v>0</v>
      </c>
      <c r="E21" s="56">
        <f t="shared" si="2"/>
        <v>0</v>
      </c>
      <c r="F21" s="62">
        <f t="shared" si="6"/>
        <v>0</v>
      </c>
      <c r="G21" s="56">
        <f t="shared" si="1"/>
        <v>0</v>
      </c>
      <c r="H21" s="56">
        <f t="shared" si="3"/>
        <v>0</v>
      </c>
      <c r="I21" s="58">
        <f t="shared" si="4"/>
        <v>0</v>
      </c>
    </row>
    <row r="22" spans="2:9" x14ac:dyDescent="0.25">
      <c r="B22" s="111">
        <v>13</v>
      </c>
      <c r="C22" s="56">
        <f t="shared" si="0"/>
        <v>0</v>
      </c>
      <c r="D22" s="62">
        <f t="shared" si="5"/>
        <v>0</v>
      </c>
      <c r="E22" s="56">
        <f t="shared" si="2"/>
        <v>0</v>
      </c>
      <c r="F22" s="56">
        <f t="shared" si="6"/>
        <v>0</v>
      </c>
      <c r="G22" s="56">
        <f t="shared" si="1"/>
        <v>0</v>
      </c>
      <c r="H22" s="56">
        <f t="shared" si="3"/>
        <v>0</v>
      </c>
      <c r="I22" s="58">
        <f t="shared" si="4"/>
        <v>0</v>
      </c>
    </row>
    <row r="23" spans="2:9" x14ac:dyDescent="0.25">
      <c r="B23" s="111">
        <v>14</v>
      </c>
      <c r="C23" s="56">
        <f t="shared" si="0"/>
        <v>0</v>
      </c>
      <c r="D23" s="56">
        <f t="shared" si="5"/>
        <v>0</v>
      </c>
      <c r="E23" s="56">
        <f t="shared" si="2"/>
        <v>0</v>
      </c>
      <c r="F23" s="56">
        <f t="shared" si="6"/>
        <v>0</v>
      </c>
      <c r="G23" s="56">
        <f t="shared" si="1"/>
        <v>0</v>
      </c>
      <c r="H23" s="56">
        <f t="shared" si="3"/>
        <v>0</v>
      </c>
      <c r="I23" s="58">
        <f t="shared" si="4"/>
        <v>0</v>
      </c>
    </row>
    <row r="24" spans="2:9" x14ac:dyDescent="0.25">
      <c r="B24" s="111">
        <v>15</v>
      </c>
      <c r="C24" s="56">
        <f t="shared" si="0"/>
        <v>0</v>
      </c>
      <c r="D24" s="56">
        <f t="shared" si="5"/>
        <v>0</v>
      </c>
      <c r="E24" s="56">
        <f t="shared" si="2"/>
        <v>0</v>
      </c>
      <c r="F24" s="56">
        <f t="shared" si="6"/>
        <v>0</v>
      </c>
      <c r="G24" s="56">
        <f t="shared" si="1"/>
        <v>0</v>
      </c>
      <c r="H24" s="56">
        <f t="shared" si="3"/>
        <v>0</v>
      </c>
      <c r="I24" s="58">
        <f t="shared" si="4"/>
        <v>0</v>
      </c>
    </row>
    <row r="25" spans="2:9" x14ac:dyDescent="0.25">
      <c r="B25" s="111">
        <v>16</v>
      </c>
      <c r="C25" s="56">
        <f t="shared" si="0"/>
        <v>0</v>
      </c>
      <c r="D25" s="56">
        <f t="shared" si="5"/>
        <v>0</v>
      </c>
      <c r="E25" s="56">
        <f t="shared" si="2"/>
        <v>0</v>
      </c>
      <c r="F25" s="56">
        <f t="shared" si="6"/>
        <v>0</v>
      </c>
      <c r="G25" s="56">
        <f t="shared" si="1"/>
        <v>0</v>
      </c>
      <c r="H25" s="56">
        <f t="shared" si="3"/>
        <v>0</v>
      </c>
      <c r="I25" s="58">
        <f t="shared" si="4"/>
        <v>0</v>
      </c>
    </row>
    <row r="26" spans="2:9" x14ac:dyDescent="0.25">
      <c r="B26" s="111">
        <v>17</v>
      </c>
      <c r="C26" s="56">
        <f t="shared" si="0"/>
        <v>0</v>
      </c>
      <c r="D26" s="56">
        <f t="shared" si="5"/>
        <v>0</v>
      </c>
      <c r="E26" s="56">
        <f t="shared" si="2"/>
        <v>0</v>
      </c>
      <c r="F26" s="56">
        <f t="shared" si="6"/>
        <v>0</v>
      </c>
      <c r="G26" s="56">
        <f t="shared" si="1"/>
        <v>0</v>
      </c>
      <c r="H26" s="56">
        <f t="shared" si="3"/>
        <v>0</v>
      </c>
      <c r="I26" s="58">
        <f t="shared" si="4"/>
        <v>0</v>
      </c>
    </row>
    <row r="27" spans="2:9" x14ac:dyDescent="0.25">
      <c r="B27" s="111">
        <v>18</v>
      </c>
      <c r="C27" s="56">
        <f t="shared" si="0"/>
        <v>0</v>
      </c>
      <c r="D27" s="56">
        <f t="shared" si="5"/>
        <v>0</v>
      </c>
      <c r="E27" s="56">
        <f t="shared" si="2"/>
        <v>0</v>
      </c>
      <c r="F27" s="56">
        <f t="shared" si="6"/>
        <v>0</v>
      </c>
      <c r="G27" s="56">
        <f t="shared" si="1"/>
        <v>0</v>
      </c>
      <c r="H27" s="56">
        <f t="shared" si="3"/>
        <v>0</v>
      </c>
      <c r="I27" s="58">
        <f t="shared" si="4"/>
        <v>0</v>
      </c>
    </row>
    <row r="28" spans="2:9" x14ac:dyDescent="0.25">
      <c r="B28" s="111">
        <v>19</v>
      </c>
      <c r="C28" s="56">
        <f t="shared" si="0"/>
        <v>0</v>
      </c>
      <c r="D28" s="56">
        <f t="shared" si="5"/>
        <v>0</v>
      </c>
      <c r="E28" s="56">
        <f t="shared" si="2"/>
        <v>0</v>
      </c>
      <c r="F28" s="56">
        <f t="shared" si="6"/>
        <v>0</v>
      </c>
      <c r="G28" s="56">
        <f t="shared" si="1"/>
        <v>0</v>
      </c>
      <c r="H28" s="56">
        <f t="shared" si="3"/>
        <v>0</v>
      </c>
      <c r="I28" s="58">
        <f t="shared" si="4"/>
        <v>0</v>
      </c>
    </row>
    <row r="29" spans="2:9" x14ac:dyDescent="0.25">
      <c r="B29" s="111">
        <v>20</v>
      </c>
      <c r="C29" s="56">
        <f t="shared" si="0"/>
        <v>0</v>
      </c>
      <c r="D29" s="56">
        <f t="shared" si="5"/>
        <v>0</v>
      </c>
      <c r="E29" s="56">
        <f t="shared" si="2"/>
        <v>0</v>
      </c>
      <c r="F29" s="56">
        <f t="shared" si="6"/>
        <v>0</v>
      </c>
      <c r="G29" s="56">
        <f t="shared" si="1"/>
        <v>0</v>
      </c>
      <c r="H29" s="56">
        <f t="shared" si="3"/>
        <v>0</v>
      </c>
      <c r="I29" s="58">
        <f t="shared" si="4"/>
        <v>0</v>
      </c>
    </row>
    <row r="30" spans="2:9" x14ac:dyDescent="0.25">
      <c r="B30" s="111">
        <v>21</v>
      </c>
      <c r="C30" s="56">
        <f t="shared" si="0"/>
        <v>0</v>
      </c>
      <c r="D30" s="56">
        <f t="shared" si="5"/>
        <v>0</v>
      </c>
      <c r="E30" s="56">
        <f t="shared" si="2"/>
        <v>0</v>
      </c>
      <c r="F30" s="56">
        <f t="shared" si="6"/>
        <v>0</v>
      </c>
      <c r="G30" s="56">
        <f t="shared" si="1"/>
        <v>0</v>
      </c>
      <c r="H30" s="56">
        <f t="shared" si="3"/>
        <v>0</v>
      </c>
      <c r="I30" s="58">
        <f t="shared" si="4"/>
        <v>0</v>
      </c>
    </row>
    <row r="31" spans="2:9" x14ac:dyDescent="0.25">
      <c r="B31" s="111">
        <v>22</v>
      </c>
      <c r="C31" s="56">
        <f t="shared" si="0"/>
        <v>0</v>
      </c>
      <c r="D31" s="56">
        <f t="shared" si="5"/>
        <v>0</v>
      </c>
      <c r="E31" s="56">
        <f t="shared" si="2"/>
        <v>0</v>
      </c>
      <c r="F31" s="56">
        <f t="shared" si="6"/>
        <v>0</v>
      </c>
      <c r="G31" s="56">
        <f t="shared" si="1"/>
        <v>0</v>
      </c>
      <c r="H31" s="56">
        <f t="shared" si="3"/>
        <v>0</v>
      </c>
      <c r="I31" s="58">
        <f t="shared" si="4"/>
        <v>0</v>
      </c>
    </row>
    <row r="32" spans="2:9" x14ac:dyDescent="0.25">
      <c r="B32" s="111">
        <v>23</v>
      </c>
      <c r="C32" s="56">
        <f t="shared" si="0"/>
        <v>0</v>
      </c>
      <c r="D32" s="56">
        <f t="shared" si="5"/>
        <v>0</v>
      </c>
      <c r="E32" s="56">
        <f t="shared" si="2"/>
        <v>0</v>
      </c>
      <c r="F32" s="56">
        <f t="shared" si="6"/>
        <v>0</v>
      </c>
      <c r="G32" s="56">
        <f t="shared" si="1"/>
        <v>0</v>
      </c>
      <c r="H32" s="56">
        <f t="shared" si="3"/>
        <v>0</v>
      </c>
      <c r="I32" s="58">
        <f t="shared" si="4"/>
        <v>0</v>
      </c>
    </row>
    <row r="33" spans="2:9" x14ac:dyDescent="0.25">
      <c r="B33" s="111">
        <v>24</v>
      </c>
      <c r="C33" s="56">
        <f t="shared" si="0"/>
        <v>0</v>
      </c>
      <c r="D33" s="56">
        <f t="shared" si="5"/>
        <v>0</v>
      </c>
      <c r="E33" s="56">
        <f t="shared" si="2"/>
        <v>0</v>
      </c>
      <c r="F33" s="62">
        <f t="shared" si="6"/>
        <v>0</v>
      </c>
      <c r="G33" s="56">
        <f t="shared" si="1"/>
        <v>0</v>
      </c>
      <c r="H33" s="56">
        <f t="shared" si="3"/>
        <v>0</v>
      </c>
      <c r="I33" s="58">
        <f t="shared" si="4"/>
        <v>0</v>
      </c>
    </row>
    <row r="34" spans="2:9" x14ac:dyDescent="0.25">
      <c r="B34" s="111">
        <v>25</v>
      </c>
      <c r="C34" s="56">
        <f t="shared" si="0"/>
        <v>0</v>
      </c>
      <c r="D34" s="62">
        <f t="shared" si="5"/>
        <v>0</v>
      </c>
      <c r="E34" s="56">
        <f t="shared" si="2"/>
        <v>0</v>
      </c>
      <c r="F34" s="56">
        <f t="shared" si="6"/>
        <v>0</v>
      </c>
      <c r="G34" s="56">
        <f t="shared" si="1"/>
        <v>0</v>
      </c>
      <c r="H34" s="56">
        <f t="shared" si="3"/>
        <v>0</v>
      </c>
      <c r="I34" s="58">
        <f t="shared" si="4"/>
        <v>0</v>
      </c>
    </row>
    <row r="35" spans="2:9" x14ac:dyDescent="0.25">
      <c r="B35" s="111">
        <v>26</v>
      </c>
      <c r="C35" s="56">
        <f t="shared" si="0"/>
        <v>0</v>
      </c>
      <c r="D35" s="56">
        <f t="shared" si="5"/>
        <v>0</v>
      </c>
      <c r="E35" s="56">
        <f t="shared" si="2"/>
        <v>0</v>
      </c>
      <c r="F35" s="56">
        <f t="shared" si="6"/>
        <v>0</v>
      </c>
      <c r="G35" s="56">
        <f t="shared" si="1"/>
        <v>0</v>
      </c>
      <c r="H35" s="56">
        <f t="shared" si="3"/>
        <v>0</v>
      </c>
      <c r="I35" s="58">
        <f t="shared" si="4"/>
        <v>0</v>
      </c>
    </row>
    <row r="36" spans="2:9" x14ac:dyDescent="0.25">
      <c r="B36" s="111">
        <v>27</v>
      </c>
      <c r="C36" s="56">
        <f t="shared" si="0"/>
        <v>0</v>
      </c>
      <c r="D36" s="56">
        <f t="shared" si="5"/>
        <v>0</v>
      </c>
      <c r="E36" s="56">
        <f t="shared" si="2"/>
        <v>0</v>
      </c>
      <c r="F36" s="56">
        <f t="shared" si="6"/>
        <v>0</v>
      </c>
      <c r="G36" s="56">
        <f t="shared" si="1"/>
        <v>0</v>
      </c>
      <c r="H36" s="56">
        <f t="shared" si="3"/>
        <v>0</v>
      </c>
      <c r="I36" s="58">
        <f t="shared" si="4"/>
        <v>0</v>
      </c>
    </row>
    <row r="37" spans="2:9" x14ac:dyDescent="0.25">
      <c r="B37" s="111">
        <v>28</v>
      </c>
      <c r="C37" s="56">
        <f t="shared" si="0"/>
        <v>0</v>
      </c>
      <c r="D37" s="56">
        <f t="shared" si="5"/>
        <v>0</v>
      </c>
      <c r="E37" s="56">
        <f t="shared" si="2"/>
        <v>0</v>
      </c>
      <c r="F37" s="56">
        <f t="shared" si="6"/>
        <v>0</v>
      </c>
      <c r="G37" s="56">
        <f t="shared" si="1"/>
        <v>0</v>
      </c>
      <c r="H37" s="56">
        <f t="shared" si="3"/>
        <v>0</v>
      </c>
      <c r="I37" s="58">
        <f t="shared" si="4"/>
        <v>0</v>
      </c>
    </row>
    <row r="38" spans="2:9" x14ac:dyDescent="0.25">
      <c r="B38" s="111">
        <v>29</v>
      </c>
      <c r="C38" s="56">
        <f t="shared" si="0"/>
        <v>0</v>
      </c>
      <c r="D38" s="56">
        <f t="shared" si="5"/>
        <v>0</v>
      </c>
      <c r="E38" s="56">
        <f t="shared" si="2"/>
        <v>0</v>
      </c>
      <c r="F38" s="56">
        <f t="shared" si="6"/>
        <v>0</v>
      </c>
      <c r="G38" s="56">
        <f t="shared" si="1"/>
        <v>0</v>
      </c>
      <c r="H38" s="56">
        <f t="shared" si="3"/>
        <v>0</v>
      </c>
      <c r="I38" s="58">
        <f t="shared" si="4"/>
        <v>0</v>
      </c>
    </row>
    <row r="39" spans="2:9" x14ac:dyDescent="0.25">
      <c r="B39" s="111">
        <v>30</v>
      </c>
      <c r="C39" s="56">
        <f t="shared" si="0"/>
        <v>0</v>
      </c>
      <c r="D39" s="56">
        <f t="shared" si="5"/>
        <v>0</v>
      </c>
      <c r="E39" s="56">
        <f t="shared" si="2"/>
        <v>0</v>
      </c>
      <c r="F39" s="56">
        <f t="shared" si="6"/>
        <v>0</v>
      </c>
      <c r="G39" s="56">
        <f t="shared" si="1"/>
        <v>0</v>
      </c>
      <c r="H39" s="56">
        <f t="shared" si="3"/>
        <v>0</v>
      </c>
      <c r="I39" s="58">
        <f t="shared" si="4"/>
        <v>0</v>
      </c>
    </row>
    <row r="40" spans="2:9" x14ac:dyDescent="0.25">
      <c r="B40" s="111">
        <v>31</v>
      </c>
      <c r="C40" s="56">
        <f t="shared" si="0"/>
        <v>0</v>
      </c>
      <c r="D40" s="56">
        <f t="shared" si="5"/>
        <v>0</v>
      </c>
      <c r="E40" s="56">
        <f t="shared" si="2"/>
        <v>0</v>
      </c>
      <c r="F40" s="56">
        <f t="shared" si="6"/>
        <v>0</v>
      </c>
      <c r="G40" s="56">
        <f t="shared" si="1"/>
        <v>0</v>
      </c>
      <c r="H40" s="56">
        <f t="shared" si="3"/>
        <v>0</v>
      </c>
      <c r="I40" s="58">
        <f t="shared" si="4"/>
        <v>0</v>
      </c>
    </row>
    <row r="41" spans="2:9" x14ac:dyDescent="0.25">
      <c r="B41" s="111">
        <v>32</v>
      </c>
      <c r="C41" s="56">
        <f t="shared" si="0"/>
        <v>0</v>
      </c>
      <c r="D41" s="56">
        <f t="shared" si="5"/>
        <v>0</v>
      </c>
      <c r="E41" s="56">
        <f t="shared" si="2"/>
        <v>0</v>
      </c>
      <c r="F41" s="56">
        <f t="shared" si="6"/>
        <v>0</v>
      </c>
      <c r="G41" s="56">
        <f t="shared" si="1"/>
        <v>0</v>
      </c>
      <c r="H41" s="56">
        <f t="shared" si="3"/>
        <v>0</v>
      </c>
      <c r="I41" s="58">
        <f t="shared" si="4"/>
        <v>0</v>
      </c>
    </row>
    <row r="42" spans="2:9" x14ac:dyDescent="0.25">
      <c r="B42" s="111">
        <v>33</v>
      </c>
      <c r="C42" s="56">
        <f t="shared" si="0"/>
        <v>0</v>
      </c>
      <c r="D42" s="56">
        <f t="shared" si="5"/>
        <v>0</v>
      </c>
      <c r="E42" s="56">
        <f t="shared" si="2"/>
        <v>0</v>
      </c>
      <c r="F42" s="56">
        <f t="shared" si="6"/>
        <v>0</v>
      </c>
      <c r="G42" s="56">
        <f>$G$9-F42</f>
        <v>0</v>
      </c>
      <c r="H42" s="56">
        <f t="shared" si="3"/>
        <v>0</v>
      </c>
      <c r="I42" s="58">
        <f t="shared" si="4"/>
        <v>0</v>
      </c>
    </row>
    <row r="43" spans="2:9" x14ac:dyDescent="0.25">
      <c r="B43" s="111">
        <v>34</v>
      </c>
      <c r="C43" s="56">
        <f t="shared" si="0"/>
        <v>0</v>
      </c>
      <c r="D43" s="56">
        <f t="shared" si="5"/>
        <v>0</v>
      </c>
      <c r="E43" s="56">
        <f t="shared" si="2"/>
        <v>0</v>
      </c>
      <c r="F43" s="56">
        <f t="shared" si="6"/>
        <v>0</v>
      </c>
      <c r="G43" s="56">
        <f>$G$9-F43</f>
        <v>0</v>
      </c>
      <c r="H43" s="56">
        <f t="shared" si="3"/>
        <v>0</v>
      </c>
      <c r="I43" s="58">
        <f t="shared" si="4"/>
        <v>0</v>
      </c>
    </row>
    <row r="44" spans="2:9" x14ac:dyDescent="0.25">
      <c r="B44" s="111">
        <v>35</v>
      </c>
      <c r="C44" s="56">
        <f t="shared" si="0"/>
        <v>0</v>
      </c>
      <c r="D44" s="56">
        <f t="shared" si="5"/>
        <v>0</v>
      </c>
      <c r="E44" s="56">
        <f t="shared" si="2"/>
        <v>0</v>
      </c>
      <c r="F44" s="56">
        <f t="shared" si="6"/>
        <v>0</v>
      </c>
      <c r="G44" s="56">
        <f>$G$9-F44</f>
        <v>0</v>
      </c>
      <c r="H44" s="56">
        <f t="shared" si="3"/>
        <v>0</v>
      </c>
      <c r="I44" s="58">
        <f t="shared" si="4"/>
        <v>0</v>
      </c>
    </row>
    <row r="45" spans="2:9" x14ac:dyDescent="0.25">
      <c r="B45" s="111">
        <v>36</v>
      </c>
      <c r="C45" s="56">
        <f t="shared" si="0"/>
        <v>0</v>
      </c>
      <c r="D45" s="56">
        <f t="shared" si="5"/>
        <v>0</v>
      </c>
      <c r="E45" s="56">
        <f t="shared" si="2"/>
        <v>0</v>
      </c>
      <c r="F45" s="62">
        <f t="shared" si="6"/>
        <v>0</v>
      </c>
      <c r="G45" s="56">
        <f>$G$9-F45</f>
        <v>0</v>
      </c>
      <c r="H45" s="56">
        <f t="shared" si="3"/>
        <v>0</v>
      </c>
      <c r="I45" s="58">
        <f t="shared" si="4"/>
        <v>0</v>
      </c>
    </row>
    <row r="46" spans="2:9" x14ac:dyDescent="0.25">
      <c r="B46" s="111">
        <v>37</v>
      </c>
      <c r="C46" s="56">
        <f t="shared" si="0"/>
        <v>0</v>
      </c>
      <c r="D46" s="56">
        <f t="shared" si="5"/>
        <v>0</v>
      </c>
      <c r="E46" s="56">
        <f t="shared" si="2"/>
        <v>0</v>
      </c>
      <c r="F46" s="56">
        <f t="shared" si="6"/>
        <v>0</v>
      </c>
      <c r="G46" s="56">
        <f t="shared" ref="G46:G57" si="7">$G$9-F46</f>
        <v>0</v>
      </c>
      <c r="H46" s="56">
        <f t="shared" si="3"/>
        <v>0</v>
      </c>
      <c r="I46" s="58">
        <f t="shared" si="4"/>
        <v>0</v>
      </c>
    </row>
    <row r="47" spans="2:9" x14ac:dyDescent="0.25">
      <c r="B47" s="111">
        <v>38</v>
      </c>
      <c r="C47" s="56">
        <f t="shared" si="0"/>
        <v>0</v>
      </c>
      <c r="D47" s="56">
        <f t="shared" si="5"/>
        <v>0</v>
      </c>
      <c r="E47" s="56">
        <f t="shared" si="2"/>
        <v>0</v>
      </c>
      <c r="F47" s="56">
        <f t="shared" si="6"/>
        <v>0</v>
      </c>
      <c r="G47" s="56">
        <f t="shared" si="7"/>
        <v>0</v>
      </c>
      <c r="H47" s="56">
        <f t="shared" si="3"/>
        <v>0</v>
      </c>
      <c r="I47" s="58">
        <f t="shared" si="4"/>
        <v>0</v>
      </c>
    </row>
    <row r="48" spans="2:9" x14ac:dyDescent="0.25">
      <c r="B48" s="111">
        <v>39</v>
      </c>
      <c r="C48" s="56">
        <f t="shared" si="0"/>
        <v>0</v>
      </c>
      <c r="D48" s="56">
        <f t="shared" si="5"/>
        <v>0</v>
      </c>
      <c r="E48" s="56">
        <f t="shared" si="2"/>
        <v>0</v>
      </c>
      <c r="F48" s="56">
        <f t="shared" si="6"/>
        <v>0</v>
      </c>
      <c r="G48" s="56">
        <f t="shared" si="7"/>
        <v>0</v>
      </c>
      <c r="H48" s="56">
        <f t="shared" si="3"/>
        <v>0</v>
      </c>
      <c r="I48" s="58">
        <f t="shared" si="4"/>
        <v>0</v>
      </c>
    </row>
    <row r="49" spans="2:9" x14ac:dyDescent="0.25">
      <c r="B49" s="111">
        <v>40</v>
      </c>
      <c r="C49" s="56">
        <f t="shared" si="0"/>
        <v>0</v>
      </c>
      <c r="D49" s="56">
        <f t="shared" si="5"/>
        <v>0</v>
      </c>
      <c r="E49" s="56">
        <f t="shared" si="2"/>
        <v>0</v>
      </c>
      <c r="F49" s="56">
        <f t="shared" si="6"/>
        <v>0</v>
      </c>
      <c r="G49" s="56">
        <f t="shared" si="7"/>
        <v>0</v>
      </c>
      <c r="H49" s="56">
        <f t="shared" si="3"/>
        <v>0</v>
      </c>
      <c r="I49" s="58">
        <f t="shared" si="4"/>
        <v>0</v>
      </c>
    </row>
    <row r="50" spans="2:9" x14ac:dyDescent="0.25">
      <c r="B50" s="111">
        <v>41</v>
      </c>
      <c r="C50" s="56">
        <f t="shared" si="0"/>
        <v>0</v>
      </c>
      <c r="D50" s="56">
        <f t="shared" si="5"/>
        <v>0</v>
      </c>
      <c r="E50" s="56">
        <f t="shared" si="2"/>
        <v>0</v>
      </c>
      <c r="F50" s="56">
        <f t="shared" si="6"/>
        <v>0</v>
      </c>
      <c r="G50" s="56">
        <f t="shared" si="7"/>
        <v>0</v>
      </c>
      <c r="H50" s="56">
        <f t="shared" si="3"/>
        <v>0</v>
      </c>
      <c r="I50" s="58">
        <f t="shared" si="4"/>
        <v>0</v>
      </c>
    </row>
    <row r="51" spans="2:9" x14ac:dyDescent="0.25">
      <c r="B51" s="111">
        <v>42</v>
      </c>
      <c r="C51" s="56">
        <f t="shared" si="0"/>
        <v>0</v>
      </c>
      <c r="D51" s="56">
        <f t="shared" si="5"/>
        <v>0</v>
      </c>
      <c r="E51" s="56">
        <f t="shared" si="2"/>
        <v>0</v>
      </c>
      <c r="F51" s="56">
        <f t="shared" si="6"/>
        <v>0</v>
      </c>
      <c r="G51" s="56">
        <f t="shared" si="7"/>
        <v>0</v>
      </c>
      <c r="H51" s="56">
        <f t="shared" si="3"/>
        <v>0</v>
      </c>
      <c r="I51" s="58">
        <f t="shared" si="4"/>
        <v>0</v>
      </c>
    </row>
    <row r="52" spans="2:9" x14ac:dyDescent="0.25">
      <c r="B52" s="111">
        <v>43</v>
      </c>
      <c r="C52" s="56">
        <f t="shared" si="0"/>
        <v>0</v>
      </c>
      <c r="D52" s="56">
        <f t="shared" si="5"/>
        <v>0</v>
      </c>
      <c r="E52" s="56">
        <f t="shared" si="2"/>
        <v>0</v>
      </c>
      <c r="F52" s="56">
        <f t="shared" si="6"/>
        <v>0</v>
      </c>
      <c r="G52" s="56">
        <f t="shared" si="7"/>
        <v>0</v>
      </c>
      <c r="H52" s="56">
        <f t="shared" si="3"/>
        <v>0</v>
      </c>
      <c r="I52" s="58">
        <f t="shared" si="4"/>
        <v>0</v>
      </c>
    </row>
    <row r="53" spans="2:9" x14ac:dyDescent="0.25">
      <c r="B53" s="111">
        <v>44</v>
      </c>
      <c r="C53" s="56">
        <f t="shared" si="0"/>
        <v>0</v>
      </c>
      <c r="D53" s="56">
        <f t="shared" si="5"/>
        <v>0</v>
      </c>
      <c r="E53" s="56">
        <f t="shared" si="2"/>
        <v>0</v>
      </c>
      <c r="F53" s="56">
        <f t="shared" si="6"/>
        <v>0</v>
      </c>
      <c r="G53" s="56">
        <f t="shared" si="7"/>
        <v>0</v>
      </c>
      <c r="H53" s="56">
        <f t="shared" si="3"/>
        <v>0</v>
      </c>
      <c r="I53" s="58">
        <f t="shared" si="4"/>
        <v>0</v>
      </c>
    </row>
    <row r="54" spans="2:9" x14ac:dyDescent="0.25">
      <c r="B54" s="111">
        <v>45</v>
      </c>
      <c r="C54" s="56">
        <f t="shared" si="0"/>
        <v>0</v>
      </c>
      <c r="D54" s="56">
        <f t="shared" si="5"/>
        <v>0</v>
      </c>
      <c r="E54" s="56">
        <f t="shared" si="2"/>
        <v>0</v>
      </c>
      <c r="F54" s="56">
        <f t="shared" si="6"/>
        <v>0</v>
      </c>
      <c r="G54" s="56">
        <f t="shared" si="7"/>
        <v>0</v>
      </c>
      <c r="H54" s="56">
        <f t="shared" si="3"/>
        <v>0</v>
      </c>
      <c r="I54" s="58">
        <f t="shared" si="4"/>
        <v>0</v>
      </c>
    </row>
    <row r="55" spans="2:9" x14ac:dyDescent="0.25">
      <c r="B55" s="111">
        <v>46</v>
      </c>
      <c r="C55" s="56">
        <f t="shared" si="0"/>
        <v>0</v>
      </c>
      <c r="D55" s="56">
        <f t="shared" si="5"/>
        <v>0</v>
      </c>
      <c r="E55" s="56">
        <f t="shared" si="2"/>
        <v>0</v>
      </c>
      <c r="F55" s="56">
        <f t="shared" si="6"/>
        <v>0</v>
      </c>
      <c r="G55" s="56">
        <f t="shared" si="7"/>
        <v>0</v>
      </c>
      <c r="H55" s="56">
        <f t="shared" si="3"/>
        <v>0</v>
      </c>
      <c r="I55" s="58">
        <f t="shared" si="4"/>
        <v>0</v>
      </c>
    </row>
    <row r="56" spans="2:9" x14ac:dyDescent="0.25">
      <c r="B56" s="111">
        <v>47</v>
      </c>
      <c r="C56" s="56">
        <f t="shared" si="0"/>
        <v>0</v>
      </c>
      <c r="D56" s="56">
        <f t="shared" si="5"/>
        <v>0</v>
      </c>
      <c r="E56" s="56">
        <f t="shared" si="2"/>
        <v>0</v>
      </c>
      <c r="F56" s="62">
        <f t="shared" si="6"/>
        <v>0</v>
      </c>
      <c r="G56" s="56">
        <f t="shared" si="7"/>
        <v>0</v>
      </c>
      <c r="H56" s="56">
        <f t="shared" si="3"/>
        <v>0</v>
      </c>
      <c r="I56" s="58">
        <f t="shared" si="4"/>
        <v>0</v>
      </c>
    </row>
    <row r="57" spans="2:9" x14ac:dyDescent="0.25">
      <c r="B57" s="111">
        <v>48</v>
      </c>
      <c r="C57" s="56">
        <f t="shared" si="0"/>
        <v>0</v>
      </c>
      <c r="D57" s="56">
        <f t="shared" si="5"/>
        <v>0</v>
      </c>
      <c r="E57" s="56">
        <f t="shared" si="2"/>
        <v>0</v>
      </c>
      <c r="F57" s="56">
        <f t="shared" si="6"/>
        <v>0</v>
      </c>
      <c r="G57" s="56">
        <f t="shared" si="7"/>
        <v>0</v>
      </c>
      <c r="H57" s="56"/>
      <c r="I57" s="58"/>
    </row>
  </sheetData>
  <mergeCells count="6">
    <mergeCell ref="A6:B6"/>
    <mergeCell ref="A1:B1"/>
    <mergeCell ref="A2:B2"/>
    <mergeCell ref="A3:B3"/>
    <mergeCell ref="A4:B4"/>
    <mergeCell ref="A5:B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9"/>
    <pageSetUpPr fitToPage="1"/>
  </sheetPr>
  <dimension ref="A1:AL180"/>
  <sheetViews>
    <sheetView topLeftCell="A22" zoomScale="115" zoomScaleNormal="115" zoomScaleSheetLayoutView="100" workbookViewId="0">
      <selection activeCell="D9" sqref="D9"/>
    </sheetView>
  </sheetViews>
  <sheetFormatPr defaultColWidth="11.44140625" defaultRowHeight="13.2" x14ac:dyDescent="0.3"/>
  <cols>
    <col min="1" max="1" width="30.44140625" style="495" customWidth="1"/>
    <col min="2" max="2" width="15.6640625" style="497" customWidth="1"/>
    <col min="3" max="3" width="39.88671875" style="495" customWidth="1"/>
    <col min="4" max="4" width="15.6640625" style="495" customWidth="1"/>
    <col min="5" max="16384" width="11.44140625" style="495"/>
  </cols>
  <sheetData>
    <row r="1" spans="1:38" s="82" customFormat="1" ht="16.2" x14ac:dyDescent="0.35">
      <c r="A1" s="482" t="s">
        <v>23</v>
      </c>
      <c r="B1" s="483"/>
    </row>
    <row r="2" spans="1:38" s="488" customFormat="1" x14ac:dyDescent="0.3">
      <c r="A2" s="484" t="s">
        <v>24</v>
      </c>
      <c r="B2" s="485"/>
      <c r="C2" s="486" t="s">
        <v>25</v>
      </c>
      <c r="D2" s="485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  <c r="V2" s="487"/>
      <c r="W2" s="487"/>
      <c r="X2" s="487"/>
      <c r="Y2" s="487"/>
      <c r="Z2" s="487"/>
      <c r="AA2" s="487"/>
      <c r="AB2" s="487"/>
      <c r="AC2" s="487"/>
      <c r="AD2" s="487"/>
      <c r="AE2" s="487"/>
      <c r="AF2" s="487"/>
      <c r="AG2" s="487"/>
      <c r="AH2" s="487"/>
      <c r="AI2" s="487"/>
      <c r="AJ2" s="487"/>
      <c r="AK2" s="487"/>
      <c r="AL2" s="487"/>
    </row>
    <row r="3" spans="1:38" s="487" customFormat="1" ht="15" x14ac:dyDescent="0.45">
      <c r="A3" s="489" t="s">
        <v>26</v>
      </c>
      <c r="B3" s="490">
        <f>B4+B5</f>
        <v>1965</v>
      </c>
      <c r="C3" s="536" t="s">
        <v>27</v>
      </c>
      <c r="D3" s="490">
        <f>D4+D5</f>
        <v>0</v>
      </c>
    </row>
    <row r="4" spans="1:38" x14ac:dyDescent="0.3">
      <c r="A4" s="492" t="s">
        <v>28</v>
      </c>
      <c r="B4" s="493">
        <v>150</v>
      </c>
      <c r="C4" s="537" t="s">
        <v>29</v>
      </c>
      <c r="D4" s="297">
        <v>0</v>
      </c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494"/>
      <c r="S4" s="494"/>
      <c r="T4" s="494"/>
      <c r="U4" s="494"/>
      <c r="V4" s="494"/>
      <c r="W4" s="494"/>
      <c r="X4" s="494"/>
      <c r="Y4" s="494"/>
      <c r="Z4" s="494"/>
      <c r="AA4" s="494"/>
      <c r="AB4" s="494"/>
      <c r="AC4" s="494"/>
      <c r="AD4" s="494"/>
      <c r="AE4" s="494"/>
      <c r="AF4" s="494"/>
      <c r="AG4" s="494"/>
      <c r="AH4" s="494"/>
      <c r="AI4" s="494"/>
      <c r="AJ4" s="494"/>
      <c r="AK4" s="494"/>
      <c r="AL4" s="494"/>
    </row>
    <row r="5" spans="1:38" x14ac:dyDescent="0.3">
      <c r="A5" s="353" t="s">
        <v>30</v>
      </c>
      <c r="B5" s="496">
        <f>Investissements!$H$4</f>
        <v>1815</v>
      </c>
      <c r="C5" s="537" t="s">
        <v>31</v>
      </c>
      <c r="D5" s="377">
        <f>B51</f>
        <v>0</v>
      </c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4"/>
      <c r="AF5" s="494"/>
      <c r="AG5" s="494"/>
      <c r="AH5" s="494"/>
      <c r="AI5" s="494"/>
      <c r="AJ5" s="494"/>
      <c r="AK5" s="494"/>
      <c r="AL5" s="494"/>
    </row>
    <row r="6" spans="1:38" x14ac:dyDescent="0.3">
      <c r="A6" s="492"/>
      <c r="C6" s="492"/>
      <c r="D6" s="497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4"/>
      <c r="X6" s="494"/>
      <c r="Y6" s="494"/>
      <c r="Z6" s="494"/>
      <c r="AA6" s="494"/>
      <c r="AB6" s="494"/>
      <c r="AC6" s="494"/>
      <c r="AD6" s="494"/>
      <c r="AE6" s="494"/>
      <c r="AF6" s="494"/>
      <c r="AG6" s="494"/>
      <c r="AH6" s="494"/>
      <c r="AI6" s="494"/>
      <c r="AJ6" s="494"/>
      <c r="AK6" s="494"/>
      <c r="AL6" s="494"/>
    </row>
    <row r="7" spans="1:38" s="487" customFormat="1" ht="15" x14ac:dyDescent="0.45">
      <c r="A7" s="489" t="s">
        <v>32</v>
      </c>
      <c r="B7" s="490">
        <f>SUM(B8:B11)</f>
        <v>8954</v>
      </c>
      <c r="C7" s="489" t="s">
        <v>33</v>
      </c>
      <c r="D7" s="490">
        <f>D8+D9+D10</f>
        <v>106500</v>
      </c>
    </row>
    <row r="8" spans="1:38" x14ac:dyDescent="0.3">
      <c r="A8" s="498" t="str">
        <f>Investissements!A8</f>
        <v>2.1 Pas de porte</v>
      </c>
      <c r="B8" s="499">
        <f>Investissements!H8</f>
        <v>0</v>
      </c>
      <c r="C8" s="492" t="s">
        <v>485</v>
      </c>
      <c r="D8" s="297">
        <v>100000</v>
      </c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494"/>
      <c r="Q8" s="494"/>
      <c r="R8" s="494"/>
      <c r="S8" s="494"/>
      <c r="T8" s="494"/>
      <c r="U8" s="494"/>
      <c r="V8" s="494"/>
      <c r="W8" s="494"/>
      <c r="X8" s="494"/>
      <c r="Y8" s="494"/>
      <c r="Z8" s="494"/>
      <c r="AA8" s="494"/>
      <c r="AB8" s="494"/>
      <c r="AC8" s="494"/>
      <c r="AD8" s="494"/>
      <c r="AE8" s="494"/>
      <c r="AF8" s="494"/>
      <c r="AG8" s="494"/>
      <c r="AH8" s="494"/>
      <c r="AI8" s="494"/>
      <c r="AJ8" s="494"/>
      <c r="AK8" s="494"/>
      <c r="AL8" s="494"/>
    </row>
    <row r="9" spans="1:38" x14ac:dyDescent="0.3">
      <c r="A9" s="498" t="str">
        <f>Investissements!A9</f>
        <v>2.2. Site Internet</v>
      </c>
      <c r="B9" s="499">
        <f>Investissements!H9</f>
        <v>0</v>
      </c>
      <c r="C9" s="492" t="s">
        <v>34</v>
      </c>
      <c r="D9" s="297">
        <v>6500</v>
      </c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494"/>
      <c r="V9" s="494"/>
      <c r="W9" s="494"/>
      <c r="X9" s="494"/>
      <c r="Y9" s="494"/>
      <c r="Z9" s="494"/>
      <c r="AA9" s="494"/>
      <c r="AB9" s="494"/>
      <c r="AC9" s="494"/>
      <c r="AD9" s="494"/>
      <c r="AE9" s="494"/>
      <c r="AF9" s="494"/>
      <c r="AG9" s="494"/>
      <c r="AH9" s="494"/>
      <c r="AI9" s="494"/>
      <c r="AJ9" s="494"/>
      <c r="AK9" s="494"/>
      <c r="AL9" s="494"/>
    </row>
    <row r="10" spans="1:38" x14ac:dyDescent="0.3">
      <c r="A10" s="498" t="str">
        <f>Investissements!A10</f>
        <v>2.3. etude de faisabilité</v>
      </c>
      <c r="B10" s="499">
        <f>Investissements!H10</f>
        <v>5324</v>
      </c>
      <c r="C10" s="492" t="s">
        <v>35</v>
      </c>
      <c r="D10" s="297">
        <v>0</v>
      </c>
      <c r="E10" s="494"/>
      <c r="F10" s="494"/>
      <c r="G10" s="494"/>
      <c r="H10" s="494"/>
      <c r="I10" s="494"/>
      <c r="J10" s="494"/>
      <c r="K10" s="494"/>
      <c r="L10" s="494"/>
      <c r="M10" s="494"/>
      <c r="N10" s="494"/>
      <c r="O10" s="494"/>
      <c r="P10" s="494"/>
      <c r="Q10" s="494"/>
      <c r="R10" s="494"/>
      <c r="S10" s="494"/>
      <c r="T10" s="494"/>
      <c r="U10" s="494"/>
      <c r="V10" s="494"/>
      <c r="W10" s="494"/>
      <c r="X10" s="494"/>
      <c r="Y10" s="494"/>
      <c r="Z10" s="494"/>
      <c r="AA10" s="494"/>
      <c r="AB10" s="494"/>
      <c r="AC10" s="494"/>
      <c r="AD10" s="494"/>
      <c r="AE10" s="494"/>
      <c r="AF10" s="494"/>
      <c r="AG10" s="494"/>
      <c r="AH10" s="494"/>
      <c r="AI10" s="494"/>
      <c r="AJ10" s="494"/>
      <c r="AK10" s="494"/>
      <c r="AL10" s="494"/>
    </row>
    <row r="11" spans="1:38" x14ac:dyDescent="0.3">
      <c r="A11" s="498" t="str">
        <f>Investissements!A11</f>
        <v>2.4. formation</v>
      </c>
      <c r="B11" s="499">
        <f>Investissements!H11</f>
        <v>3630</v>
      </c>
      <c r="C11" s="492"/>
      <c r="D11" s="497"/>
      <c r="E11" s="494"/>
      <c r="F11" s="494"/>
      <c r="G11" s="494"/>
      <c r="H11" s="494"/>
      <c r="I11" s="494"/>
      <c r="J11" s="494"/>
      <c r="K11" s="494"/>
      <c r="L11" s="494"/>
      <c r="M11" s="494"/>
      <c r="N11" s="494"/>
      <c r="O11" s="494"/>
      <c r="P11" s="494"/>
      <c r="Q11" s="494"/>
      <c r="R11" s="494"/>
      <c r="S11" s="494"/>
      <c r="T11" s="494"/>
      <c r="U11" s="494"/>
      <c r="V11" s="494"/>
      <c r="W11" s="494"/>
      <c r="X11" s="494"/>
      <c r="Y11" s="494"/>
      <c r="Z11" s="494"/>
      <c r="AA11" s="494"/>
      <c r="AB11" s="494"/>
      <c r="AC11" s="494"/>
      <c r="AD11" s="494"/>
      <c r="AE11" s="494"/>
      <c r="AF11" s="494"/>
      <c r="AG11" s="494"/>
      <c r="AH11" s="494"/>
      <c r="AI11" s="494"/>
      <c r="AJ11" s="494"/>
      <c r="AK11" s="494"/>
      <c r="AL11" s="494"/>
    </row>
    <row r="12" spans="1:38" x14ac:dyDescent="0.3">
      <c r="A12" s="492"/>
      <c r="C12" s="492"/>
      <c r="D12" s="497"/>
      <c r="E12" s="494"/>
      <c r="F12" s="494"/>
      <c r="G12" s="494"/>
      <c r="H12" s="494"/>
      <c r="I12" s="494"/>
      <c r="J12" s="494"/>
      <c r="K12" s="494"/>
      <c r="L12" s="494"/>
      <c r="M12" s="494"/>
      <c r="N12" s="494"/>
      <c r="O12" s="494"/>
      <c r="P12" s="494"/>
      <c r="Q12" s="494"/>
      <c r="R12" s="494"/>
      <c r="S12" s="494"/>
      <c r="T12" s="494"/>
      <c r="U12" s="494"/>
      <c r="V12" s="494"/>
      <c r="W12" s="494"/>
      <c r="X12" s="494"/>
      <c r="Y12" s="494"/>
      <c r="Z12" s="494"/>
      <c r="AA12" s="494"/>
      <c r="AB12" s="494"/>
      <c r="AC12" s="494"/>
      <c r="AD12" s="494"/>
      <c r="AE12" s="494"/>
      <c r="AF12" s="494"/>
      <c r="AG12" s="494"/>
      <c r="AH12" s="494"/>
      <c r="AI12" s="494"/>
      <c r="AJ12" s="494"/>
      <c r="AK12" s="494"/>
      <c r="AL12" s="494"/>
    </row>
    <row r="13" spans="1:38" s="487" customFormat="1" ht="15" x14ac:dyDescent="0.45">
      <c r="A13" s="489" t="s">
        <v>36</v>
      </c>
      <c r="B13" s="490">
        <f>SUM(B14:B16)</f>
        <v>0</v>
      </c>
      <c r="C13" s="492"/>
      <c r="D13" s="497"/>
    </row>
    <row r="14" spans="1:38" x14ac:dyDescent="0.3">
      <c r="A14" s="492" t="s">
        <v>37</v>
      </c>
      <c r="B14" s="506">
        <v>0</v>
      </c>
      <c r="C14" s="492"/>
      <c r="D14" s="497"/>
      <c r="E14" s="494"/>
      <c r="F14" s="494"/>
      <c r="G14" s="494"/>
      <c r="H14" s="494"/>
      <c r="I14" s="494"/>
      <c r="J14" s="494"/>
      <c r="K14" s="494"/>
      <c r="L14" s="494"/>
      <c r="M14" s="494"/>
      <c r="N14" s="494"/>
      <c r="O14" s="494"/>
      <c r="P14" s="494"/>
      <c r="Q14" s="494"/>
      <c r="R14" s="494"/>
      <c r="S14" s="494"/>
      <c r="T14" s="494"/>
      <c r="U14" s="494"/>
      <c r="V14" s="494"/>
      <c r="W14" s="494"/>
      <c r="X14" s="494"/>
      <c r="Y14" s="494"/>
      <c r="Z14" s="494"/>
      <c r="AA14" s="494"/>
      <c r="AB14" s="494"/>
      <c r="AC14" s="494"/>
      <c r="AD14" s="494"/>
      <c r="AE14" s="494"/>
      <c r="AF14" s="494"/>
      <c r="AG14" s="494"/>
      <c r="AH14" s="494"/>
      <c r="AI14" s="494"/>
      <c r="AJ14" s="494"/>
      <c r="AK14" s="494"/>
      <c r="AL14" s="494"/>
    </row>
    <row r="15" spans="1:38" x14ac:dyDescent="0.3">
      <c r="A15" s="492" t="s">
        <v>38</v>
      </c>
      <c r="B15" s="493">
        <v>0</v>
      </c>
      <c r="C15" s="492"/>
      <c r="D15" s="497"/>
      <c r="E15" s="494"/>
      <c r="F15" s="494"/>
      <c r="G15" s="494"/>
      <c r="H15" s="494"/>
      <c r="I15" s="494"/>
      <c r="J15" s="494"/>
      <c r="K15" s="494"/>
      <c r="L15" s="494"/>
      <c r="M15" s="494"/>
      <c r="N15" s="494"/>
      <c r="O15" s="494"/>
      <c r="P15" s="494"/>
      <c r="Q15" s="494"/>
      <c r="R15" s="494"/>
      <c r="S15" s="494"/>
      <c r="T15" s="494"/>
      <c r="U15" s="494"/>
      <c r="V15" s="494"/>
      <c r="W15" s="494"/>
      <c r="X15" s="494"/>
      <c r="Y15" s="494"/>
      <c r="Z15" s="494"/>
      <c r="AA15" s="494"/>
      <c r="AB15" s="494"/>
      <c r="AC15" s="494"/>
      <c r="AD15" s="494"/>
      <c r="AE15" s="494"/>
      <c r="AF15" s="494"/>
      <c r="AG15" s="494"/>
      <c r="AH15" s="494"/>
      <c r="AI15" s="494"/>
      <c r="AJ15" s="494"/>
      <c r="AK15" s="494"/>
      <c r="AL15" s="494"/>
    </row>
    <row r="16" spans="1:38" x14ac:dyDescent="0.3">
      <c r="A16" s="492" t="s">
        <v>39</v>
      </c>
      <c r="B16" s="493">
        <v>0</v>
      </c>
      <c r="C16" s="492"/>
      <c r="D16" s="497"/>
      <c r="E16" s="494"/>
      <c r="F16" s="494"/>
      <c r="G16" s="494"/>
      <c r="H16" s="494"/>
      <c r="I16" s="494"/>
      <c r="J16" s="494"/>
      <c r="K16" s="494"/>
      <c r="L16" s="494"/>
      <c r="M16" s="494"/>
      <c r="N16" s="494"/>
      <c r="O16" s="494"/>
      <c r="P16" s="494"/>
      <c r="Q16" s="494"/>
      <c r="R16" s="494"/>
      <c r="S16" s="494"/>
      <c r="T16" s="494"/>
      <c r="U16" s="494"/>
      <c r="V16" s="494"/>
      <c r="W16" s="494"/>
      <c r="X16" s="494"/>
      <c r="Y16" s="494"/>
      <c r="Z16" s="494"/>
      <c r="AA16" s="494"/>
      <c r="AB16" s="494"/>
      <c r="AC16" s="494"/>
      <c r="AD16" s="494"/>
      <c r="AE16" s="494"/>
      <c r="AF16" s="494"/>
      <c r="AG16" s="494"/>
      <c r="AH16" s="494"/>
      <c r="AI16" s="494"/>
      <c r="AJ16" s="494"/>
      <c r="AK16" s="494"/>
      <c r="AL16" s="494"/>
    </row>
    <row r="17" spans="1:38" x14ac:dyDescent="0.3">
      <c r="A17" s="492"/>
      <c r="C17" s="492"/>
      <c r="D17" s="497"/>
      <c r="E17" s="494"/>
      <c r="F17" s="494"/>
      <c r="G17" s="494"/>
      <c r="H17" s="494"/>
      <c r="I17" s="494"/>
      <c r="J17" s="494"/>
      <c r="K17" s="494"/>
      <c r="L17" s="494"/>
      <c r="M17" s="494"/>
      <c r="N17" s="494"/>
      <c r="O17" s="494"/>
      <c r="P17" s="494"/>
      <c r="Q17" s="494"/>
      <c r="R17" s="494"/>
      <c r="S17" s="494"/>
      <c r="T17" s="494"/>
      <c r="U17" s="494"/>
      <c r="V17" s="494"/>
      <c r="W17" s="494"/>
      <c r="X17" s="494"/>
      <c r="Y17" s="494"/>
      <c r="Z17" s="494"/>
      <c r="AA17" s="494"/>
      <c r="AB17" s="494"/>
      <c r="AC17" s="494"/>
      <c r="AD17" s="494"/>
      <c r="AE17" s="494"/>
      <c r="AF17" s="494"/>
      <c r="AG17" s="494"/>
      <c r="AH17" s="494"/>
      <c r="AI17" s="494"/>
      <c r="AJ17" s="494"/>
      <c r="AK17" s="494"/>
      <c r="AL17" s="494"/>
    </row>
    <row r="18" spans="1:38" s="487" customFormat="1" ht="15" x14ac:dyDescent="0.45">
      <c r="A18" s="489" t="s">
        <v>40</v>
      </c>
      <c r="B18" s="490">
        <f>SUM(B19:B25)</f>
        <v>44294.935299999997</v>
      </c>
      <c r="C18" s="489" t="s">
        <v>41</v>
      </c>
      <c r="D18" s="490">
        <f>SUM(D19:D22)</f>
        <v>0</v>
      </c>
    </row>
    <row r="19" spans="1:38" x14ac:dyDescent="0.3">
      <c r="A19" s="492" t="s">
        <v>42</v>
      </c>
      <c r="B19" s="499">
        <f>Investissements!H16</f>
        <v>0</v>
      </c>
      <c r="C19" s="492" t="s">
        <v>43</v>
      </c>
      <c r="D19" s="499">
        <f>Investissements!H21</f>
        <v>0</v>
      </c>
      <c r="E19" s="494"/>
      <c r="F19" s="494"/>
      <c r="G19" s="494"/>
      <c r="H19" s="494"/>
      <c r="I19" s="494"/>
      <c r="J19" s="494"/>
      <c r="K19" s="494"/>
      <c r="L19" s="494"/>
      <c r="M19" s="494"/>
      <c r="N19" s="494"/>
      <c r="O19" s="494"/>
      <c r="P19" s="494"/>
      <c r="Q19" s="494"/>
      <c r="R19" s="494"/>
      <c r="S19" s="494"/>
      <c r="T19" s="494"/>
      <c r="U19" s="494"/>
      <c r="V19" s="494"/>
      <c r="W19" s="494"/>
      <c r="X19" s="494"/>
      <c r="Y19" s="494"/>
      <c r="Z19" s="494"/>
      <c r="AA19" s="494"/>
      <c r="AB19" s="494"/>
      <c r="AC19" s="494"/>
      <c r="AD19" s="494"/>
      <c r="AE19" s="494"/>
      <c r="AF19" s="494"/>
      <c r="AG19" s="494"/>
      <c r="AH19" s="494"/>
      <c r="AI19" s="494"/>
      <c r="AJ19" s="494"/>
      <c r="AK19" s="494"/>
      <c r="AL19" s="494"/>
    </row>
    <row r="20" spans="1:38" x14ac:dyDescent="0.3">
      <c r="A20" s="492" t="s">
        <v>44</v>
      </c>
      <c r="B20" s="496">
        <f>Investissements!H17</f>
        <v>0</v>
      </c>
      <c r="C20" s="492" t="s">
        <v>45</v>
      </c>
      <c r="D20" s="500">
        <f>'Amortissement crédit1'!C1</f>
        <v>0</v>
      </c>
      <c r="E20" s="494"/>
      <c r="F20" s="494"/>
      <c r="G20" s="494"/>
      <c r="H20" s="494"/>
      <c r="I20" s="494"/>
      <c r="J20" s="494"/>
      <c r="K20" s="494"/>
      <c r="L20" s="494"/>
      <c r="M20" s="494"/>
      <c r="N20" s="494"/>
      <c r="O20" s="494"/>
      <c r="P20" s="494"/>
      <c r="Q20" s="494"/>
      <c r="R20" s="494"/>
      <c r="S20" s="494"/>
      <c r="T20" s="494"/>
      <c r="U20" s="494"/>
      <c r="V20" s="494"/>
      <c r="W20" s="494"/>
      <c r="X20" s="494"/>
      <c r="Y20" s="494"/>
      <c r="Z20" s="494"/>
      <c r="AA20" s="494"/>
      <c r="AB20" s="494"/>
      <c r="AC20" s="494"/>
      <c r="AD20" s="494"/>
      <c r="AE20" s="494"/>
      <c r="AF20" s="494"/>
      <c r="AG20" s="494"/>
      <c r="AH20" s="494"/>
      <c r="AI20" s="494"/>
      <c r="AJ20" s="494"/>
      <c r="AK20" s="494"/>
      <c r="AL20" s="494"/>
    </row>
    <row r="21" spans="1:38" ht="26.4" x14ac:dyDescent="0.3">
      <c r="A21" s="501" t="s">
        <v>46</v>
      </c>
      <c r="B21" s="496">
        <f>Investissements!H18</f>
        <v>2120</v>
      </c>
      <c r="C21" s="492" t="s">
        <v>47</v>
      </c>
      <c r="D21" s="500">
        <f>'Amortissement crédit 2'!C1</f>
        <v>0</v>
      </c>
      <c r="E21" s="494"/>
      <c r="F21" s="494"/>
      <c r="G21" s="494"/>
      <c r="H21" s="494"/>
      <c r="I21" s="494"/>
      <c r="J21" s="494"/>
      <c r="K21" s="494"/>
      <c r="L21" s="494"/>
      <c r="M21" s="494"/>
      <c r="N21" s="494"/>
      <c r="O21" s="494"/>
      <c r="P21" s="494"/>
      <c r="Q21" s="494"/>
      <c r="R21" s="494"/>
      <c r="S21" s="494"/>
      <c r="T21" s="494"/>
      <c r="U21" s="494"/>
      <c r="V21" s="494"/>
      <c r="W21" s="494"/>
      <c r="X21" s="494"/>
      <c r="Y21" s="494"/>
      <c r="Z21" s="494"/>
      <c r="AA21" s="494"/>
      <c r="AB21" s="494"/>
      <c r="AC21" s="494"/>
      <c r="AD21" s="494"/>
      <c r="AE21" s="494"/>
      <c r="AF21" s="494"/>
      <c r="AG21" s="494"/>
      <c r="AH21" s="494"/>
      <c r="AI21" s="494"/>
      <c r="AJ21" s="494"/>
      <c r="AK21" s="494"/>
      <c r="AL21" s="494"/>
    </row>
    <row r="22" spans="1:38" x14ac:dyDescent="0.3">
      <c r="A22" s="492" t="s">
        <v>48</v>
      </c>
      <c r="B22" s="496">
        <f>Investissements!H19</f>
        <v>33704.935299999997</v>
      </c>
      <c r="C22" s="492" t="s">
        <v>49</v>
      </c>
      <c r="D22" s="500">
        <f>'Amortissement crédit 3'!C1</f>
        <v>0</v>
      </c>
      <c r="E22" s="494"/>
      <c r="F22" s="494"/>
      <c r="G22" s="494"/>
      <c r="H22" s="494"/>
      <c r="I22" s="494"/>
      <c r="J22" s="494"/>
      <c r="K22" s="494"/>
      <c r="L22" s="494"/>
      <c r="M22" s="494"/>
      <c r="N22" s="494"/>
      <c r="O22" s="494"/>
      <c r="P22" s="494"/>
      <c r="Q22" s="494"/>
      <c r="R22" s="494"/>
      <c r="S22" s="494"/>
      <c r="T22" s="494"/>
      <c r="U22" s="494"/>
      <c r="V22" s="494"/>
      <c r="W22" s="494"/>
      <c r="X22" s="494"/>
      <c r="Y22" s="494"/>
      <c r="Z22" s="494"/>
      <c r="AA22" s="494"/>
      <c r="AB22" s="494"/>
      <c r="AC22" s="494"/>
      <c r="AD22" s="494"/>
      <c r="AE22" s="494"/>
      <c r="AF22" s="494"/>
      <c r="AG22" s="494"/>
      <c r="AH22" s="494"/>
      <c r="AI22" s="494"/>
      <c r="AJ22" s="494"/>
      <c r="AK22" s="494"/>
      <c r="AL22" s="494"/>
    </row>
    <row r="23" spans="1:38" x14ac:dyDescent="0.3">
      <c r="A23" s="492" t="s">
        <v>50</v>
      </c>
      <c r="B23" s="496">
        <f>Investissements!H20</f>
        <v>8470</v>
      </c>
      <c r="C23" s="492"/>
      <c r="D23" s="497"/>
      <c r="E23" s="494"/>
      <c r="F23" s="494"/>
      <c r="G23" s="494"/>
      <c r="H23" s="494"/>
      <c r="I23" s="494"/>
      <c r="J23" s="494"/>
      <c r="K23" s="494"/>
      <c r="L23" s="494"/>
      <c r="M23" s="494"/>
      <c r="N23" s="494"/>
      <c r="O23" s="494"/>
      <c r="P23" s="494"/>
      <c r="Q23" s="494"/>
      <c r="R23" s="494"/>
      <c r="S23" s="494"/>
      <c r="T23" s="494"/>
      <c r="U23" s="494"/>
      <c r="V23" s="494"/>
      <c r="W23" s="494"/>
      <c r="X23" s="494"/>
      <c r="Y23" s="494"/>
      <c r="Z23" s="494"/>
      <c r="AA23" s="494"/>
      <c r="AB23" s="494"/>
      <c r="AC23" s="494"/>
      <c r="AD23" s="494"/>
      <c r="AE23" s="494"/>
      <c r="AF23" s="494"/>
      <c r="AG23" s="494"/>
      <c r="AH23" s="494"/>
      <c r="AI23" s="494"/>
      <c r="AJ23" s="494"/>
      <c r="AK23" s="494"/>
      <c r="AL23" s="494"/>
    </row>
    <row r="24" spans="1:38" x14ac:dyDescent="0.3">
      <c r="A24" s="492" t="s">
        <v>51</v>
      </c>
      <c r="B24" s="496">
        <f>Investissements!H21</f>
        <v>0</v>
      </c>
      <c r="C24" s="492"/>
      <c r="D24" s="497"/>
      <c r="E24" s="494"/>
      <c r="F24" s="494"/>
      <c r="G24" s="494"/>
      <c r="H24" s="494"/>
      <c r="I24" s="494"/>
      <c r="J24" s="494"/>
      <c r="K24" s="494"/>
      <c r="L24" s="494"/>
      <c r="M24" s="494"/>
      <c r="N24" s="494"/>
      <c r="O24" s="494"/>
      <c r="P24" s="494"/>
      <c r="Q24" s="494"/>
      <c r="R24" s="494"/>
      <c r="S24" s="494"/>
      <c r="T24" s="494"/>
      <c r="U24" s="494"/>
      <c r="V24" s="494"/>
      <c r="W24" s="494"/>
      <c r="X24" s="494"/>
      <c r="Y24" s="494"/>
      <c r="Z24" s="494"/>
      <c r="AA24" s="494"/>
      <c r="AB24" s="494"/>
      <c r="AC24" s="494"/>
      <c r="AD24" s="494"/>
      <c r="AE24" s="494"/>
      <c r="AF24" s="494"/>
      <c r="AG24" s="494"/>
      <c r="AH24" s="494"/>
      <c r="AI24" s="494"/>
      <c r="AJ24" s="494"/>
      <c r="AK24" s="494"/>
      <c r="AL24" s="494"/>
    </row>
    <row r="25" spans="1:38" x14ac:dyDescent="0.3">
      <c r="A25" s="492" t="s">
        <v>52</v>
      </c>
      <c r="B25" s="496">
        <f>Investissements!H22</f>
        <v>0</v>
      </c>
      <c r="C25" s="492"/>
      <c r="D25" s="497"/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4"/>
      <c r="R25" s="494"/>
      <c r="S25" s="494"/>
      <c r="T25" s="494"/>
      <c r="U25" s="494"/>
      <c r="V25" s="494"/>
      <c r="W25" s="494"/>
      <c r="X25" s="494"/>
      <c r="Y25" s="494"/>
      <c r="Z25" s="494"/>
      <c r="AA25" s="494"/>
      <c r="AB25" s="494"/>
      <c r="AC25" s="494"/>
      <c r="AD25" s="494"/>
      <c r="AE25" s="494"/>
      <c r="AF25" s="494"/>
      <c r="AG25" s="494"/>
      <c r="AH25" s="494"/>
      <c r="AI25" s="494"/>
      <c r="AJ25" s="494"/>
      <c r="AK25" s="494"/>
      <c r="AL25" s="494"/>
    </row>
    <row r="26" spans="1:38" x14ac:dyDescent="0.3">
      <c r="A26" s="492"/>
      <c r="C26" s="538"/>
      <c r="D26" s="512"/>
      <c r="E26" s="494"/>
      <c r="F26" s="494"/>
      <c r="G26" s="494"/>
      <c r="H26" s="494"/>
      <c r="I26" s="494"/>
      <c r="J26" s="494"/>
      <c r="K26" s="494"/>
      <c r="L26" s="494"/>
      <c r="M26" s="494"/>
      <c r="N26" s="494"/>
      <c r="O26" s="494"/>
      <c r="P26" s="494"/>
      <c r="Q26" s="494"/>
      <c r="R26" s="494"/>
      <c r="S26" s="494"/>
      <c r="T26" s="494"/>
      <c r="U26" s="494"/>
      <c r="V26" s="494"/>
      <c r="W26" s="494"/>
      <c r="X26" s="494"/>
      <c r="Y26" s="494"/>
      <c r="Z26" s="494"/>
      <c r="AA26" s="494"/>
      <c r="AB26" s="494"/>
      <c r="AC26" s="494"/>
      <c r="AD26" s="494"/>
      <c r="AE26" s="494"/>
      <c r="AF26" s="494"/>
      <c r="AG26" s="494"/>
      <c r="AH26" s="494"/>
      <c r="AI26" s="494"/>
      <c r="AJ26" s="494"/>
      <c r="AK26" s="494"/>
      <c r="AL26" s="494"/>
    </row>
    <row r="27" spans="1:38" s="486" customFormat="1" x14ac:dyDescent="0.3">
      <c r="A27" s="502" t="s">
        <v>53</v>
      </c>
      <c r="B27" s="503">
        <f>B3+B7+B13+B18</f>
        <v>55213.935299999997</v>
      </c>
      <c r="C27" s="504" t="s">
        <v>54</v>
      </c>
      <c r="D27" s="503">
        <f>D3+D18+D7</f>
        <v>106500</v>
      </c>
      <c r="E27" s="487"/>
      <c r="F27" s="487"/>
      <c r="G27" s="487"/>
      <c r="H27" s="487"/>
      <c r="I27" s="487"/>
      <c r="J27" s="487"/>
      <c r="K27" s="487"/>
      <c r="L27" s="487"/>
      <c r="M27" s="487"/>
      <c r="N27" s="487"/>
      <c r="O27" s="487"/>
      <c r="P27" s="487"/>
      <c r="Q27" s="487"/>
      <c r="R27" s="487"/>
      <c r="S27" s="487"/>
      <c r="T27" s="487"/>
      <c r="U27" s="487"/>
      <c r="V27" s="487"/>
      <c r="W27" s="487"/>
      <c r="X27" s="487"/>
      <c r="Y27" s="487"/>
      <c r="Z27" s="487"/>
      <c r="AA27" s="487"/>
      <c r="AB27" s="487"/>
      <c r="AC27" s="487"/>
      <c r="AD27" s="487"/>
      <c r="AE27" s="487"/>
      <c r="AF27" s="487"/>
      <c r="AG27" s="487"/>
      <c r="AH27" s="487"/>
      <c r="AI27" s="487"/>
      <c r="AJ27" s="487"/>
      <c r="AK27" s="487"/>
      <c r="AL27" s="487"/>
    </row>
    <row r="28" spans="1:38" x14ac:dyDescent="0.3">
      <c r="A28" s="492"/>
      <c r="C28" s="494"/>
      <c r="D28" s="497"/>
      <c r="E28" s="494"/>
      <c r="F28" s="494"/>
      <c r="G28" s="494"/>
      <c r="H28" s="494"/>
      <c r="I28" s="494"/>
      <c r="J28" s="494"/>
      <c r="K28" s="494"/>
      <c r="L28" s="494"/>
      <c r="M28" s="494"/>
      <c r="N28" s="494"/>
      <c r="O28" s="494"/>
      <c r="P28" s="494"/>
      <c r="Q28" s="494"/>
      <c r="R28" s="494"/>
      <c r="S28" s="494"/>
      <c r="T28" s="494"/>
      <c r="U28" s="494"/>
      <c r="V28" s="494"/>
      <c r="W28" s="494"/>
      <c r="X28" s="494"/>
      <c r="Y28" s="494"/>
      <c r="Z28" s="494"/>
      <c r="AA28" s="494"/>
      <c r="AB28" s="494"/>
      <c r="AC28" s="494"/>
      <c r="AD28" s="494"/>
      <c r="AE28" s="494"/>
      <c r="AF28" s="494"/>
      <c r="AG28" s="494"/>
      <c r="AH28" s="494"/>
      <c r="AI28" s="494"/>
      <c r="AJ28" s="494"/>
      <c r="AK28" s="494"/>
      <c r="AL28" s="494"/>
    </row>
    <row r="29" spans="1:38" s="487" customFormat="1" ht="15" x14ac:dyDescent="0.45">
      <c r="A29" s="489" t="s">
        <v>55</v>
      </c>
      <c r="B29" s="490">
        <f>SUM(B30:B31)</f>
        <v>0</v>
      </c>
      <c r="C29" s="491" t="s">
        <v>56</v>
      </c>
      <c r="D29" s="490">
        <f>D30+D31</f>
        <v>0</v>
      </c>
    </row>
    <row r="30" spans="1:38" ht="15" x14ac:dyDescent="0.35">
      <c r="A30" s="505" t="s">
        <v>57</v>
      </c>
      <c r="B30" s="506">
        <f>'Détails Stock'!$F$29</f>
        <v>0</v>
      </c>
      <c r="C30" s="495" t="s">
        <v>58</v>
      </c>
      <c r="D30" s="493">
        <v>0</v>
      </c>
      <c r="E30" s="494"/>
      <c r="F30" s="494"/>
      <c r="G30" s="494"/>
      <c r="H30" s="494"/>
      <c r="I30" s="494"/>
      <c r="J30" s="494"/>
      <c r="K30" s="494"/>
      <c r="L30" s="494"/>
      <c r="M30" s="494"/>
      <c r="N30" s="494"/>
      <c r="O30" s="494"/>
      <c r="P30" s="494"/>
      <c r="Q30" s="494"/>
      <c r="R30" s="494"/>
      <c r="S30" s="494"/>
      <c r="T30" s="494"/>
      <c r="U30" s="494"/>
      <c r="V30" s="494"/>
      <c r="W30" s="494"/>
      <c r="X30" s="494"/>
      <c r="Y30" s="494"/>
      <c r="Z30" s="494"/>
      <c r="AA30" s="494"/>
      <c r="AB30" s="494"/>
      <c r="AC30" s="494"/>
      <c r="AD30" s="494"/>
      <c r="AE30" s="494"/>
      <c r="AF30" s="494"/>
      <c r="AG30" s="494"/>
      <c r="AH30" s="494"/>
      <c r="AI30" s="494"/>
      <c r="AJ30" s="494"/>
      <c r="AK30" s="494"/>
      <c r="AL30" s="494"/>
    </row>
    <row r="31" spans="1:38" ht="15" x14ac:dyDescent="0.35">
      <c r="A31" s="505"/>
      <c r="B31" s="507"/>
      <c r="C31" s="508" t="s">
        <v>59</v>
      </c>
      <c r="D31" s="500">
        <f>B30</f>
        <v>0</v>
      </c>
      <c r="E31" s="494"/>
      <c r="F31" s="494"/>
      <c r="G31" s="494"/>
      <c r="H31" s="494"/>
      <c r="I31" s="494"/>
      <c r="J31" s="494"/>
      <c r="K31" s="494"/>
      <c r="L31" s="494"/>
      <c r="M31" s="494"/>
      <c r="N31" s="494"/>
      <c r="O31" s="494"/>
      <c r="P31" s="494"/>
      <c r="Q31" s="494"/>
      <c r="R31" s="494"/>
      <c r="S31" s="494"/>
      <c r="T31" s="494"/>
      <c r="U31" s="494"/>
      <c r="V31" s="494"/>
      <c r="W31" s="494"/>
      <c r="X31" s="494"/>
      <c r="Y31" s="494"/>
      <c r="Z31" s="494"/>
      <c r="AA31" s="494"/>
      <c r="AB31" s="494"/>
      <c r="AC31" s="494"/>
      <c r="AD31" s="494"/>
      <c r="AE31" s="494"/>
      <c r="AF31" s="494"/>
      <c r="AG31" s="494"/>
      <c r="AH31" s="494"/>
      <c r="AI31" s="494"/>
      <c r="AJ31" s="494"/>
      <c r="AK31" s="494"/>
      <c r="AL31" s="494"/>
    </row>
    <row r="32" spans="1:38" ht="14.4" x14ac:dyDescent="0.35">
      <c r="A32" s="492"/>
      <c r="C32" s="89"/>
      <c r="D32" s="497"/>
      <c r="E32" s="494"/>
      <c r="F32" s="494"/>
      <c r="G32" s="494"/>
      <c r="H32" s="494"/>
      <c r="I32" s="494"/>
      <c r="J32" s="494"/>
      <c r="K32" s="494"/>
      <c r="L32" s="494"/>
      <c r="M32" s="494"/>
      <c r="N32" s="494"/>
      <c r="O32" s="494"/>
      <c r="P32" s="494"/>
      <c r="Q32" s="494"/>
      <c r="R32" s="494"/>
      <c r="S32" s="494"/>
      <c r="T32" s="494"/>
      <c r="U32" s="494"/>
      <c r="V32" s="494"/>
      <c r="W32" s="494"/>
      <c r="X32" s="494"/>
      <c r="Y32" s="494"/>
      <c r="Z32" s="494"/>
      <c r="AA32" s="494"/>
      <c r="AB32" s="494"/>
      <c r="AC32" s="494"/>
      <c r="AD32" s="494"/>
      <c r="AE32" s="494"/>
      <c r="AF32" s="494"/>
      <c r="AG32" s="494"/>
      <c r="AH32" s="494"/>
      <c r="AI32" s="494"/>
      <c r="AJ32" s="494"/>
      <c r="AK32" s="494"/>
      <c r="AL32" s="494"/>
    </row>
    <row r="33" spans="1:38" s="487" customFormat="1" ht="15" x14ac:dyDescent="0.45">
      <c r="A33" s="489" t="s">
        <v>60</v>
      </c>
      <c r="B33" s="490">
        <f>B61</f>
        <v>48866.06</v>
      </c>
      <c r="C33" s="509"/>
      <c r="D33" s="510"/>
    </row>
    <row r="34" spans="1:38" x14ac:dyDescent="0.3">
      <c r="A34" s="492"/>
      <c r="C34" s="494"/>
      <c r="D34" s="497"/>
      <c r="E34" s="494"/>
      <c r="F34" s="494"/>
      <c r="G34" s="494"/>
      <c r="H34" s="494"/>
      <c r="I34" s="494"/>
      <c r="J34" s="494"/>
      <c r="K34" s="494"/>
      <c r="L34" s="494"/>
      <c r="M34" s="494"/>
      <c r="N34" s="494"/>
      <c r="O34" s="494"/>
      <c r="P34" s="494"/>
      <c r="Q34" s="494"/>
      <c r="R34" s="494"/>
      <c r="S34" s="494"/>
      <c r="T34" s="494"/>
      <c r="U34" s="494"/>
      <c r="V34" s="494"/>
      <c r="W34" s="494"/>
      <c r="X34" s="494"/>
      <c r="Y34" s="494"/>
      <c r="Z34" s="494"/>
      <c r="AA34" s="494"/>
      <c r="AB34" s="494"/>
      <c r="AC34" s="494"/>
      <c r="AD34" s="494"/>
      <c r="AE34" s="494"/>
      <c r="AF34" s="494"/>
      <c r="AG34" s="494"/>
      <c r="AH34" s="494"/>
      <c r="AI34" s="494"/>
      <c r="AJ34" s="494"/>
      <c r="AK34" s="494"/>
      <c r="AL34" s="494"/>
    </row>
    <row r="35" spans="1:38" s="487" customFormat="1" ht="15" x14ac:dyDescent="0.45">
      <c r="A35" s="489" t="s">
        <v>61</v>
      </c>
      <c r="B35" s="490">
        <f>B36</f>
        <v>2420</v>
      </c>
      <c r="C35" s="509"/>
      <c r="D35" s="510"/>
    </row>
    <row r="36" spans="1:38" x14ac:dyDescent="0.3">
      <c r="A36" s="492" t="s">
        <v>62</v>
      </c>
      <c r="B36" s="511">
        <f>2000*1.21</f>
        <v>2420</v>
      </c>
      <c r="D36" s="497"/>
      <c r="E36" s="494"/>
      <c r="F36" s="494"/>
      <c r="G36" s="494"/>
      <c r="H36" s="494"/>
      <c r="I36" s="494"/>
      <c r="J36" s="494"/>
      <c r="K36" s="494"/>
      <c r="L36" s="494"/>
      <c r="M36" s="494"/>
      <c r="N36" s="494"/>
      <c r="O36" s="494"/>
      <c r="P36" s="494"/>
      <c r="Q36" s="494"/>
      <c r="R36" s="494"/>
      <c r="S36" s="494"/>
      <c r="T36" s="494"/>
      <c r="U36" s="494"/>
      <c r="V36" s="494"/>
      <c r="W36" s="494"/>
      <c r="X36" s="494"/>
      <c r="Y36" s="494"/>
      <c r="Z36" s="494"/>
      <c r="AA36" s="494"/>
      <c r="AB36" s="494"/>
      <c r="AC36" s="494"/>
      <c r="AD36" s="494"/>
      <c r="AE36" s="494"/>
      <c r="AF36" s="494"/>
      <c r="AG36" s="494"/>
      <c r="AH36" s="494"/>
      <c r="AI36" s="494"/>
      <c r="AJ36" s="494"/>
      <c r="AK36" s="494"/>
      <c r="AL36" s="494"/>
    </row>
    <row r="37" spans="1:38" x14ac:dyDescent="0.3">
      <c r="A37" s="492"/>
      <c r="D37" s="512"/>
      <c r="E37" s="494"/>
      <c r="F37" s="494"/>
      <c r="G37" s="494"/>
      <c r="H37" s="494"/>
      <c r="I37" s="494"/>
      <c r="J37" s="494"/>
      <c r="K37" s="494"/>
      <c r="L37" s="494"/>
      <c r="M37" s="494"/>
      <c r="N37" s="494"/>
      <c r="O37" s="494"/>
      <c r="P37" s="494"/>
      <c r="Q37" s="494"/>
      <c r="R37" s="494"/>
      <c r="S37" s="494"/>
      <c r="T37" s="494"/>
      <c r="U37" s="494"/>
      <c r="V37" s="494"/>
      <c r="W37" s="494"/>
      <c r="X37" s="494"/>
      <c r="Y37" s="494"/>
      <c r="Z37" s="494"/>
      <c r="AA37" s="494"/>
      <c r="AB37" s="494"/>
      <c r="AC37" s="494"/>
      <c r="AD37" s="494"/>
      <c r="AE37" s="494"/>
      <c r="AF37" s="494"/>
      <c r="AG37" s="494"/>
      <c r="AH37" s="494"/>
      <c r="AI37" s="494"/>
      <c r="AJ37" s="494"/>
      <c r="AK37" s="494"/>
      <c r="AL37" s="494"/>
    </row>
    <row r="38" spans="1:38" s="486" customFormat="1" x14ac:dyDescent="0.3">
      <c r="A38" s="502" t="s">
        <v>63</v>
      </c>
      <c r="B38" s="503">
        <f>B29+B33+B35</f>
        <v>51286.06</v>
      </c>
      <c r="C38" s="504" t="s">
        <v>64</v>
      </c>
      <c r="D38" s="503">
        <f>D29</f>
        <v>0</v>
      </c>
      <c r="E38" s="487"/>
      <c r="F38" s="487"/>
      <c r="G38" s="487"/>
      <c r="H38" s="487"/>
      <c r="I38" s="487"/>
      <c r="J38" s="487"/>
      <c r="K38" s="487"/>
      <c r="L38" s="487"/>
      <c r="M38" s="487"/>
      <c r="N38" s="487"/>
      <c r="O38" s="487"/>
      <c r="P38" s="487"/>
      <c r="Q38" s="487"/>
      <c r="R38" s="487"/>
      <c r="S38" s="487"/>
      <c r="T38" s="487"/>
      <c r="U38" s="487"/>
      <c r="V38" s="487"/>
      <c r="W38" s="487"/>
      <c r="X38" s="487"/>
      <c r="Y38" s="487"/>
      <c r="Z38" s="487"/>
      <c r="AA38" s="487"/>
      <c r="AB38" s="487"/>
      <c r="AC38" s="487"/>
      <c r="AD38" s="487"/>
      <c r="AE38" s="487"/>
      <c r="AF38" s="487"/>
      <c r="AG38" s="487"/>
      <c r="AH38" s="487"/>
      <c r="AI38" s="487"/>
      <c r="AJ38" s="487"/>
      <c r="AK38" s="487"/>
      <c r="AL38" s="487"/>
    </row>
    <row r="39" spans="1:38" x14ac:dyDescent="0.3">
      <c r="A39" s="513"/>
      <c r="B39" s="514"/>
      <c r="C39" s="515"/>
      <c r="D39" s="485"/>
      <c r="E39" s="494"/>
      <c r="F39" s="494"/>
      <c r="G39" s="494"/>
      <c r="H39" s="494"/>
      <c r="I39" s="494"/>
      <c r="J39" s="494"/>
      <c r="K39" s="494"/>
      <c r="L39" s="494"/>
      <c r="M39" s="494"/>
      <c r="N39" s="494"/>
      <c r="O39" s="494"/>
      <c r="P39" s="494"/>
      <c r="Q39" s="494"/>
      <c r="R39" s="494"/>
      <c r="S39" s="494"/>
      <c r="T39" s="494"/>
      <c r="U39" s="494"/>
      <c r="V39" s="494"/>
      <c r="W39" s="494"/>
      <c r="X39" s="494"/>
      <c r="Y39" s="494"/>
      <c r="Z39" s="494"/>
      <c r="AA39" s="494"/>
      <c r="AB39" s="494"/>
      <c r="AC39" s="494"/>
      <c r="AD39" s="494"/>
      <c r="AE39" s="494"/>
      <c r="AF39" s="494"/>
      <c r="AG39" s="494"/>
      <c r="AH39" s="494"/>
      <c r="AI39" s="494"/>
      <c r="AJ39" s="494"/>
      <c r="AK39" s="494"/>
      <c r="AL39" s="494"/>
    </row>
    <row r="40" spans="1:38" s="517" customFormat="1" ht="13.8" thickBot="1" x14ac:dyDescent="0.35">
      <c r="A40" s="516" t="s">
        <v>65</v>
      </c>
      <c r="B40" s="516">
        <f>B27+B38</f>
        <v>106499.9953</v>
      </c>
      <c r="C40" s="516" t="s">
        <v>66</v>
      </c>
      <c r="D40" s="516">
        <f>D27+D38</f>
        <v>106500</v>
      </c>
      <c r="E40" s="487"/>
      <c r="F40" s="494"/>
      <c r="G40" s="494"/>
      <c r="H40" s="494"/>
      <c r="I40" s="494"/>
      <c r="J40" s="494"/>
      <c r="K40" s="494"/>
      <c r="L40" s="494"/>
      <c r="M40" s="494"/>
      <c r="N40" s="494"/>
      <c r="O40" s="494"/>
      <c r="P40" s="494"/>
      <c r="Q40" s="494"/>
      <c r="R40" s="494"/>
      <c r="S40" s="494"/>
      <c r="T40" s="494"/>
      <c r="U40" s="494"/>
      <c r="V40" s="494"/>
      <c r="W40" s="494"/>
      <c r="X40" s="494"/>
      <c r="Y40" s="494"/>
      <c r="Z40" s="494"/>
      <c r="AA40" s="494"/>
      <c r="AB40" s="494"/>
      <c r="AC40" s="494"/>
      <c r="AD40" s="494"/>
      <c r="AE40" s="487"/>
      <c r="AF40" s="487"/>
      <c r="AG40" s="487"/>
      <c r="AH40" s="487"/>
      <c r="AI40" s="487"/>
      <c r="AJ40" s="487"/>
      <c r="AK40" s="487"/>
      <c r="AL40" s="487"/>
    </row>
    <row r="41" spans="1:38" x14ac:dyDescent="0.3">
      <c r="A41" s="494"/>
      <c r="B41" s="494"/>
      <c r="C41" s="494"/>
      <c r="D41" s="494"/>
      <c r="E41" s="494"/>
      <c r="F41" s="494"/>
      <c r="G41" s="494"/>
      <c r="H41" s="494"/>
      <c r="I41" s="494"/>
      <c r="J41" s="494"/>
      <c r="K41" s="494"/>
      <c r="L41" s="494"/>
      <c r="M41" s="494"/>
      <c r="N41" s="494"/>
      <c r="O41" s="494"/>
      <c r="P41" s="494"/>
      <c r="Q41" s="494"/>
      <c r="R41" s="494"/>
      <c r="S41" s="494"/>
      <c r="T41" s="494"/>
      <c r="U41" s="494"/>
      <c r="V41" s="494"/>
      <c r="W41" s="494"/>
      <c r="X41" s="494"/>
      <c r="Y41" s="494"/>
      <c r="Z41" s="494"/>
      <c r="AA41" s="494"/>
      <c r="AB41" s="494"/>
      <c r="AC41" s="494"/>
      <c r="AD41" s="494"/>
      <c r="AE41" s="494"/>
      <c r="AF41" s="494"/>
      <c r="AG41" s="494"/>
      <c r="AH41" s="494"/>
      <c r="AI41" s="494"/>
      <c r="AJ41" s="494"/>
      <c r="AK41" s="494"/>
      <c r="AL41" s="494"/>
    </row>
    <row r="42" spans="1:38" s="519" customFormat="1" x14ac:dyDescent="0.3">
      <c r="A42" s="494"/>
      <c r="B42" s="494"/>
      <c r="C42" s="494"/>
      <c r="D42" s="494"/>
      <c r="E42" s="494"/>
      <c r="F42" s="494"/>
      <c r="G42" s="494"/>
      <c r="H42" s="494"/>
      <c r="I42" s="494"/>
      <c r="J42" s="494"/>
      <c r="K42" s="494"/>
      <c r="L42" s="494"/>
      <c r="M42" s="494"/>
      <c r="N42" s="494"/>
      <c r="O42" s="494"/>
      <c r="P42" s="494"/>
      <c r="Q42" s="494"/>
      <c r="R42" s="494"/>
      <c r="S42" s="494"/>
      <c r="T42" s="494"/>
      <c r="U42" s="494"/>
      <c r="V42" s="494"/>
      <c r="W42" s="494"/>
      <c r="X42" s="494"/>
      <c r="Y42" s="494"/>
      <c r="Z42" s="494"/>
      <c r="AA42" s="494"/>
      <c r="AB42" s="494"/>
      <c r="AC42" s="494"/>
      <c r="AD42" s="494"/>
      <c r="AE42" s="518"/>
      <c r="AF42" s="518"/>
      <c r="AG42" s="518"/>
      <c r="AH42" s="518"/>
      <c r="AI42" s="518"/>
      <c r="AJ42" s="518"/>
      <c r="AK42" s="518"/>
      <c r="AL42" s="518"/>
    </row>
    <row r="43" spans="1:38" s="519" customFormat="1" x14ac:dyDescent="0.3">
      <c r="A43" s="502" t="s">
        <v>67</v>
      </c>
      <c r="B43" s="520" t="s">
        <v>68</v>
      </c>
      <c r="C43" s="494"/>
      <c r="D43" s="494"/>
      <c r="E43" s="494"/>
      <c r="F43" s="494"/>
      <c r="G43" s="494"/>
      <c r="H43" s="494"/>
      <c r="I43" s="494"/>
      <c r="J43" s="494"/>
      <c r="K43" s="494"/>
      <c r="L43" s="494"/>
      <c r="M43" s="494"/>
      <c r="N43" s="494"/>
      <c r="O43" s="494"/>
      <c r="P43" s="494"/>
      <c r="Q43" s="494"/>
      <c r="R43" s="494"/>
      <c r="S43" s="494"/>
      <c r="T43" s="494"/>
      <c r="U43" s="494"/>
      <c r="V43" s="494"/>
      <c r="W43" s="494"/>
      <c r="X43" s="494"/>
      <c r="Y43" s="494"/>
      <c r="Z43" s="494"/>
      <c r="AA43" s="494"/>
      <c r="AB43" s="494"/>
      <c r="AC43" s="494"/>
      <c r="AD43" s="494"/>
      <c r="AE43" s="518"/>
      <c r="AF43" s="518"/>
      <c r="AG43" s="518"/>
      <c r="AH43" s="518"/>
      <c r="AI43" s="518"/>
      <c r="AJ43" s="518"/>
      <c r="AK43" s="518"/>
      <c r="AL43" s="518"/>
    </row>
    <row r="44" spans="1:38" s="519" customFormat="1" x14ac:dyDescent="0.3">
      <c r="A44" s="521"/>
      <c r="B44" s="521"/>
      <c r="C44" s="494"/>
      <c r="D44" s="494"/>
      <c r="E44" s="494"/>
      <c r="F44" s="494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  <c r="S44" s="494"/>
      <c r="T44" s="494"/>
      <c r="U44" s="494"/>
      <c r="V44" s="494"/>
      <c r="W44" s="494"/>
      <c r="X44" s="494"/>
      <c r="Y44" s="494"/>
      <c r="Z44" s="494"/>
      <c r="AA44" s="494"/>
      <c r="AB44" s="494"/>
      <c r="AC44" s="494"/>
      <c r="AD44" s="494"/>
      <c r="AE44" s="518"/>
      <c r="AF44" s="518"/>
      <c r="AG44" s="518"/>
      <c r="AH44" s="518"/>
      <c r="AI44" s="518"/>
      <c r="AJ44" s="518"/>
      <c r="AK44" s="518"/>
      <c r="AL44" s="518"/>
    </row>
    <row r="45" spans="1:38" s="519" customFormat="1" x14ac:dyDescent="0.3">
      <c r="A45" s="521"/>
      <c r="B45" s="521"/>
      <c r="C45" s="494"/>
      <c r="D45" s="494"/>
      <c r="E45" s="494"/>
      <c r="F45" s="494"/>
      <c r="G45" s="494"/>
      <c r="H45" s="494"/>
      <c r="I45" s="494"/>
      <c r="J45" s="494"/>
      <c r="K45" s="494"/>
      <c r="L45" s="494"/>
      <c r="M45" s="494"/>
      <c r="N45" s="494"/>
      <c r="O45" s="494"/>
      <c r="P45" s="494"/>
      <c r="Q45" s="494"/>
      <c r="R45" s="494"/>
      <c r="S45" s="494"/>
      <c r="T45" s="494"/>
      <c r="U45" s="494"/>
      <c r="V45" s="494"/>
      <c r="W45" s="494"/>
      <c r="X45" s="494"/>
      <c r="Y45" s="494"/>
      <c r="Z45" s="494"/>
      <c r="AA45" s="494"/>
      <c r="AB45" s="494"/>
      <c r="AC45" s="494"/>
      <c r="AD45" s="494"/>
      <c r="AE45" s="518"/>
      <c r="AF45" s="518"/>
      <c r="AG45" s="518"/>
      <c r="AH45" s="518"/>
      <c r="AI45" s="518"/>
      <c r="AJ45" s="518"/>
      <c r="AK45" s="518"/>
      <c r="AL45" s="518"/>
    </row>
    <row r="46" spans="1:38" s="519" customFormat="1" x14ac:dyDescent="0.3">
      <c r="A46" s="521"/>
      <c r="B46" s="521"/>
      <c r="C46" s="494"/>
      <c r="D46" s="494"/>
      <c r="E46" s="494"/>
      <c r="F46" s="494"/>
      <c r="G46" s="494"/>
      <c r="H46" s="494"/>
      <c r="I46" s="494"/>
      <c r="J46" s="494"/>
      <c r="K46" s="494"/>
      <c r="L46" s="494"/>
      <c r="M46" s="494"/>
      <c r="N46" s="494"/>
      <c r="O46" s="494"/>
      <c r="P46" s="494"/>
      <c r="Q46" s="494"/>
      <c r="R46" s="494"/>
      <c r="S46" s="494"/>
      <c r="T46" s="494"/>
      <c r="U46" s="494"/>
      <c r="V46" s="494"/>
      <c r="W46" s="494"/>
      <c r="X46" s="494"/>
      <c r="Y46" s="494"/>
      <c r="Z46" s="494"/>
      <c r="AA46" s="494"/>
      <c r="AB46" s="494"/>
      <c r="AC46" s="494"/>
      <c r="AD46" s="494"/>
      <c r="AE46" s="518"/>
      <c r="AF46" s="518"/>
      <c r="AG46" s="518"/>
      <c r="AH46" s="518"/>
      <c r="AI46" s="518"/>
      <c r="AJ46" s="518"/>
      <c r="AK46" s="518"/>
      <c r="AL46" s="518"/>
    </row>
    <row r="47" spans="1:38" s="519" customFormat="1" x14ac:dyDescent="0.3">
      <c r="A47" s="521"/>
      <c r="B47" s="521"/>
      <c r="C47" s="494"/>
      <c r="D47" s="494"/>
      <c r="E47" s="494"/>
      <c r="F47" s="494"/>
      <c r="G47" s="494"/>
      <c r="H47" s="494"/>
      <c r="I47" s="494"/>
      <c r="J47" s="494"/>
      <c r="K47" s="494"/>
      <c r="L47" s="494"/>
      <c r="M47" s="494"/>
      <c r="N47" s="494"/>
      <c r="O47" s="494"/>
      <c r="P47" s="494"/>
      <c r="Q47" s="494"/>
      <c r="R47" s="494"/>
      <c r="S47" s="494"/>
      <c r="T47" s="494"/>
      <c r="U47" s="494"/>
      <c r="V47" s="494"/>
      <c r="W47" s="494"/>
      <c r="X47" s="494"/>
      <c r="Y47" s="494"/>
      <c r="Z47" s="494"/>
      <c r="AA47" s="494"/>
      <c r="AB47" s="494"/>
      <c r="AC47" s="494"/>
      <c r="AD47" s="494"/>
      <c r="AE47" s="518"/>
      <c r="AF47" s="518"/>
      <c r="AG47" s="518"/>
      <c r="AH47" s="518"/>
      <c r="AI47" s="518"/>
      <c r="AJ47" s="518"/>
      <c r="AK47" s="518"/>
      <c r="AL47" s="518"/>
    </row>
    <row r="48" spans="1:38" s="519" customFormat="1" x14ac:dyDescent="0.3">
      <c r="A48" s="521"/>
      <c r="B48" s="521"/>
      <c r="C48" s="494"/>
      <c r="D48" s="494"/>
      <c r="E48" s="494"/>
      <c r="F48" s="494"/>
      <c r="G48" s="494"/>
      <c r="H48" s="494"/>
      <c r="I48" s="494"/>
      <c r="J48" s="494"/>
      <c r="K48" s="494"/>
      <c r="L48" s="494"/>
      <c r="M48" s="494"/>
      <c r="N48" s="494"/>
      <c r="O48" s="494"/>
      <c r="P48" s="494"/>
      <c r="Q48" s="494"/>
      <c r="R48" s="494"/>
      <c r="S48" s="494"/>
      <c r="T48" s="494"/>
      <c r="U48" s="494"/>
      <c r="V48" s="494"/>
      <c r="W48" s="494"/>
      <c r="X48" s="494"/>
      <c r="Y48" s="494"/>
      <c r="Z48" s="494"/>
      <c r="AA48" s="494"/>
      <c r="AB48" s="494"/>
      <c r="AC48" s="494"/>
      <c r="AD48" s="494"/>
      <c r="AE48" s="518"/>
      <c r="AF48" s="518"/>
      <c r="AG48" s="518"/>
      <c r="AH48" s="518"/>
      <c r="AI48" s="518"/>
      <c r="AJ48" s="518"/>
      <c r="AK48" s="518"/>
      <c r="AL48" s="518"/>
    </row>
    <row r="49" spans="1:38" s="519" customFormat="1" x14ac:dyDescent="0.3">
      <c r="A49" s="521"/>
      <c r="B49" s="521"/>
      <c r="C49" s="494"/>
      <c r="D49" s="494"/>
      <c r="E49" s="494"/>
      <c r="F49" s="494"/>
      <c r="G49" s="494"/>
      <c r="H49" s="494"/>
      <c r="I49" s="494"/>
      <c r="J49" s="494"/>
      <c r="K49" s="494"/>
      <c r="L49" s="494"/>
      <c r="M49" s="494"/>
      <c r="N49" s="494"/>
      <c r="O49" s="494"/>
      <c r="P49" s="494"/>
      <c r="Q49" s="494"/>
      <c r="R49" s="494"/>
      <c r="S49" s="494"/>
      <c r="T49" s="494"/>
      <c r="U49" s="494"/>
      <c r="V49" s="494"/>
      <c r="W49" s="494"/>
      <c r="X49" s="494"/>
      <c r="Y49" s="494"/>
      <c r="Z49" s="494"/>
      <c r="AA49" s="494"/>
      <c r="AB49" s="494"/>
      <c r="AC49" s="494"/>
      <c r="AD49" s="494"/>
      <c r="AE49" s="518"/>
      <c r="AF49" s="518"/>
      <c r="AG49" s="518"/>
      <c r="AH49" s="518"/>
      <c r="AI49" s="518"/>
      <c r="AJ49" s="518"/>
      <c r="AK49" s="518"/>
      <c r="AL49" s="518"/>
    </row>
    <row r="50" spans="1:38" s="519" customFormat="1" x14ac:dyDescent="0.3">
      <c r="A50" s="521"/>
      <c r="B50" s="521"/>
      <c r="C50" s="494"/>
      <c r="D50" s="494"/>
      <c r="E50" s="494"/>
      <c r="F50" s="494"/>
      <c r="G50" s="494"/>
      <c r="H50" s="494"/>
      <c r="I50" s="494"/>
      <c r="J50" s="494"/>
      <c r="K50" s="494"/>
      <c r="L50" s="494"/>
      <c r="M50" s="494"/>
      <c r="N50" s="494"/>
      <c r="O50" s="494"/>
      <c r="P50" s="494"/>
      <c r="Q50" s="494"/>
      <c r="R50" s="494"/>
      <c r="S50" s="494"/>
      <c r="T50" s="494"/>
      <c r="U50" s="494"/>
      <c r="V50" s="494"/>
      <c r="W50" s="494"/>
      <c r="X50" s="494"/>
      <c r="Y50" s="494"/>
      <c r="Z50" s="494"/>
      <c r="AA50" s="494"/>
      <c r="AB50" s="494"/>
      <c r="AC50" s="494"/>
      <c r="AD50" s="494"/>
      <c r="AE50" s="518"/>
      <c r="AF50" s="518"/>
      <c r="AG50" s="518"/>
      <c r="AH50" s="518"/>
      <c r="AI50" s="518"/>
      <c r="AJ50" s="518"/>
      <c r="AK50" s="518"/>
      <c r="AL50" s="518"/>
    </row>
    <row r="51" spans="1:38" s="519" customFormat="1" x14ac:dyDescent="0.3">
      <c r="A51" s="522" t="s">
        <v>69</v>
      </c>
      <c r="B51" s="500">
        <f>SUM(B44:B50)</f>
        <v>0</v>
      </c>
      <c r="C51" s="494"/>
      <c r="D51" s="494"/>
      <c r="E51" s="494"/>
      <c r="F51" s="494"/>
      <c r="G51" s="494"/>
      <c r="H51" s="494"/>
      <c r="I51" s="494"/>
      <c r="J51" s="494"/>
      <c r="K51" s="494"/>
      <c r="L51" s="494"/>
      <c r="M51" s="494"/>
      <c r="N51" s="494"/>
      <c r="O51" s="494"/>
      <c r="P51" s="494"/>
      <c r="Q51" s="494"/>
      <c r="R51" s="494"/>
      <c r="S51" s="494"/>
      <c r="T51" s="494"/>
      <c r="U51" s="494"/>
      <c r="V51" s="494"/>
      <c r="W51" s="494"/>
      <c r="X51" s="494"/>
      <c r="Y51" s="494"/>
      <c r="Z51" s="494"/>
      <c r="AA51" s="494"/>
      <c r="AB51" s="494"/>
      <c r="AC51" s="494"/>
      <c r="AD51" s="494"/>
      <c r="AE51" s="518"/>
      <c r="AF51" s="518"/>
      <c r="AG51" s="518"/>
      <c r="AH51" s="518"/>
      <c r="AI51" s="518"/>
      <c r="AJ51" s="518"/>
      <c r="AK51" s="518"/>
      <c r="AL51" s="518"/>
    </row>
    <row r="52" spans="1:38" x14ac:dyDescent="0.3">
      <c r="A52" s="494"/>
      <c r="B52" s="494"/>
      <c r="C52" s="494"/>
      <c r="D52" s="494"/>
      <c r="E52" s="494"/>
      <c r="F52" s="494"/>
      <c r="G52" s="494"/>
      <c r="H52" s="494"/>
      <c r="I52" s="494"/>
      <c r="J52" s="494"/>
      <c r="K52" s="494"/>
      <c r="L52" s="494"/>
      <c r="M52" s="494"/>
      <c r="N52" s="494"/>
      <c r="O52" s="494"/>
      <c r="P52" s="494"/>
      <c r="Q52" s="494"/>
      <c r="R52" s="494"/>
      <c r="S52" s="494"/>
      <c r="T52" s="494"/>
      <c r="U52" s="494"/>
      <c r="V52" s="494"/>
      <c r="W52" s="494"/>
      <c r="X52" s="494"/>
      <c r="Y52" s="494"/>
      <c r="Z52" s="494"/>
      <c r="AA52" s="494"/>
      <c r="AB52" s="494"/>
      <c r="AC52" s="494"/>
      <c r="AD52" s="494"/>
      <c r="AE52" s="494"/>
      <c r="AF52" s="494"/>
      <c r="AG52" s="494"/>
      <c r="AH52" s="494"/>
      <c r="AI52" s="494"/>
      <c r="AJ52" s="494"/>
      <c r="AK52" s="494"/>
      <c r="AL52" s="494"/>
    </row>
    <row r="53" spans="1:38" x14ac:dyDescent="0.3">
      <c r="A53" s="494"/>
      <c r="B53" s="494"/>
      <c r="C53" s="494"/>
      <c r="D53" s="494"/>
      <c r="E53" s="494"/>
      <c r="F53" s="494"/>
      <c r="G53" s="494"/>
      <c r="H53" s="494"/>
      <c r="I53" s="494"/>
      <c r="J53" s="494"/>
      <c r="K53" s="494"/>
      <c r="L53" s="494"/>
      <c r="M53" s="494"/>
      <c r="N53" s="494"/>
      <c r="O53" s="494"/>
      <c r="P53" s="494"/>
      <c r="Q53" s="494"/>
      <c r="R53" s="494"/>
      <c r="S53" s="494"/>
      <c r="T53" s="494"/>
      <c r="U53" s="494"/>
      <c r="V53" s="494"/>
      <c r="W53" s="494"/>
      <c r="X53" s="494"/>
      <c r="Y53" s="494"/>
      <c r="Z53" s="494"/>
      <c r="AA53" s="494"/>
      <c r="AB53" s="494"/>
      <c r="AC53" s="494"/>
      <c r="AD53" s="494"/>
      <c r="AE53" s="494"/>
      <c r="AF53" s="494"/>
      <c r="AG53" s="494"/>
      <c r="AH53" s="494"/>
      <c r="AI53" s="494"/>
      <c r="AJ53" s="494"/>
      <c r="AK53" s="494"/>
      <c r="AL53" s="494"/>
    </row>
    <row r="54" spans="1:38" x14ac:dyDescent="0.3">
      <c r="A54" s="502" t="s">
        <v>70</v>
      </c>
      <c r="B54" s="520" t="s">
        <v>68</v>
      </c>
      <c r="C54" s="494"/>
      <c r="D54" s="494"/>
      <c r="E54" s="494"/>
      <c r="F54" s="494"/>
      <c r="G54" s="494"/>
      <c r="H54" s="494"/>
      <c r="I54" s="494"/>
      <c r="J54" s="494"/>
      <c r="K54" s="494"/>
      <c r="L54" s="494"/>
      <c r="M54" s="494"/>
      <c r="N54" s="494"/>
      <c r="O54" s="494"/>
      <c r="P54" s="494"/>
      <c r="Q54" s="494"/>
      <c r="R54" s="494"/>
      <c r="S54" s="494"/>
      <c r="T54" s="494"/>
      <c r="U54" s="494"/>
      <c r="V54" s="494"/>
      <c r="W54" s="494"/>
      <c r="X54" s="494"/>
      <c r="Y54" s="494"/>
      <c r="Z54" s="494"/>
      <c r="AA54" s="494"/>
      <c r="AB54" s="494"/>
      <c r="AC54" s="494"/>
      <c r="AD54" s="494"/>
      <c r="AE54" s="494"/>
      <c r="AF54" s="494"/>
      <c r="AG54" s="494"/>
      <c r="AH54" s="494"/>
      <c r="AI54" s="494"/>
      <c r="AJ54" s="494"/>
      <c r="AK54" s="494"/>
      <c r="AL54" s="494"/>
    </row>
    <row r="55" spans="1:38" x14ac:dyDescent="0.3">
      <c r="A55" s="521"/>
      <c r="B55" s="521">
        <f>50368.72-2.66-1500</f>
        <v>48866.06</v>
      </c>
      <c r="C55" s="494"/>
      <c r="D55" s="494"/>
      <c r="E55" s="494"/>
      <c r="F55" s="494"/>
      <c r="G55" s="494"/>
      <c r="H55" s="494"/>
      <c r="I55" s="494"/>
      <c r="J55" s="494"/>
      <c r="K55" s="494"/>
      <c r="L55" s="494"/>
      <c r="M55" s="494"/>
      <c r="N55" s="494"/>
      <c r="O55" s="494"/>
      <c r="P55" s="494"/>
      <c r="Q55" s="494"/>
      <c r="R55" s="494"/>
      <c r="S55" s="494"/>
      <c r="T55" s="494"/>
      <c r="U55" s="494"/>
      <c r="V55" s="494"/>
      <c r="W55" s="494"/>
      <c r="X55" s="494"/>
      <c r="Y55" s="494"/>
      <c r="Z55" s="494"/>
      <c r="AA55" s="494"/>
      <c r="AB55" s="494"/>
      <c r="AC55" s="494"/>
      <c r="AD55" s="494"/>
      <c r="AE55" s="494"/>
      <c r="AF55" s="494"/>
      <c r="AG55" s="494"/>
      <c r="AH55" s="494"/>
      <c r="AI55" s="494"/>
      <c r="AJ55" s="494"/>
      <c r="AK55" s="494"/>
      <c r="AL55" s="494"/>
    </row>
    <row r="56" spans="1:38" x14ac:dyDescent="0.3">
      <c r="A56" s="521"/>
      <c r="B56" s="521"/>
      <c r="C56" s="494"/>
      <c r="D56" s="494"/>
      <c r="E56" s="494"/>
      <c r="F56" s="494"/>
      <c r="G56" s="494"/>
      <c r="H56" s="494"/>
      <c r="I56" s="494"/>
      <c r="J56" s="494"/>
      <c r="K56" s="494"/>
      <c r="L56" s="494"/>
      <c r="M56" s="494"/>
      <c r="N56" s="494"/>
      <c r="O56" s="494"/>
      <c r="P56" s="494"/>
      <c r="Q56" s="494"/>
      <c r="R56" s="494"/>
      <c r="S56" s="494"/>
      <c r="T56" s="494"/>
      <c r="U56" s="494"/>
      <c r="V56" s="494"/>
      <c r="W56" s="494"/>
      <c r="X56" s="494"/>
      <c r="Y56" s="494"/>
      <c r="Z56" s="494"/>
      <c r="AA56" s="494"/>
      <c r="AB56" s="494"/>
      <c r="AC56" s="494"/>
      <c r="AD56" s="494"/>
      <c r="AE56" s="494"/>
      <c r="AF56" s="494"/>
      <c r="AG56" s="494"/>
      <c r="AH56" s="494"/>
      <c r="AI56" s="494"/>
      <c r="AJ56" s="494"/>
      <c r="AK56" s="494"/>
      <c r="AL56" s="494"/>
    </row>
    <row r="57" spans="1:38" x14ac:dyDescent="0.3">
      <c r="A57" s="521"/>
      <c r="B57" s="521"/>
      <c r="C57" s="494"/>
      <c r="D57" s="494"/>
      <c r="E57" s="494"/>
      <c r="F57" s="494"/>
      <c r="G57" s="494"/>
      <c r="H57" s="494"/>
      <c r="I57" s="494"/>
      <c r="J57" s="494"/>
      <c r="K57" s="494"/>
      <c r="L57" s="494"/>
      <c r="M57" s="494"/>
      <c r="N57" s="494"/>
      <c r="O57" s="494"/>
      <c r="P57" s="494"/>
      <c r="Q57" s="494"/>
      <c r="R57" s="494"/>
      <c r="S57" s="494"/>
      <c r="T57" s="494"/>
      <c r="U57" s="494"/>
      <c r="V57" s="494"/>
      <c r="W57" s="494"/>
      <c r="X57" s="494"/>
      <c r="Y57" s="494"/>
      <c r="Z57" s="494"/>
      <c r="AA57" s="494"/>
      <c r="AB57" s="494"/>
      <c r="AC57" s="494"/>
      <c r="AD57" s="494"/>
      <c r="AE57" s="494"/>
      <c r="AF57" s="494"/>
      <c r="AG57" s="494"/>
      <c r="AH57" s="494"/>
      <c r="AI57" s="494"/>
      <c r="AJ57" s="494"/>
      <c r="AK57" s="494"/>
      <c r="AL57" s="494"/>
    </row>
    <row r="58" spans="1:38" x14ac:dyDescent="0.3">
      <c r="A58" s="521"/>
      <c r="B58" s="521"/>
      <c r="C58" s="494"/>
      <c r="D58" s="494"/>
      <c r="E58" s="494"/>
      <c r="F58" s="494"/>
      <c r="G58" s="494"/>
      <c r="H58" s="494"/>
      <c r="I58" s="494"/>
      <c r="J58" s="494"/>
      <c r="K58" s="494"/>
      <c r="L58" s="494"/>
      <c r="M58" s="494"/>
      <c r="N58" s="494"/>
      <c r="O58" s="494"/>
      <c r="P58" s="494"/>
      <c r="Q58" s="494"/>
      <c r="R58" s="494"/>
      <c r="S58" s="494"/>
      <c r="T58" s="494"/>
      <c r="U58" s="494"/>
      <c r="V58" s="494"/>
      <c r="W58" s="494"/>
      <c r="X58" s="494"/>
      <c r="Y58" s="494"/>
      <c r="Z58" s="494"/>
      <c r="AA58" s="494"/>
      <c r="AB58" s="494"/>
      <c r="AC58" s="494"/>
      <c r="AD58" s="494"/>
      <c r="AE58" s="494"/>
      <c r="AF58" s="494"/>
      <c r="AG58" s="494"/>
      <c r="AH58" s="494"/>
      <c r="AI58" s="494"/>
      <c r="AJ58" s="494"/>
      <c r="AK58" s="494"/>
      <c r="AL58" s="494"/>
    </row>
    <row r="59" spans="1:38" x14ac:dyDescent="0.3">
      <c r="A59" s="521"/>
      <c r="B59" s="521"/>
      <c r="C59" s="494"/>
      <c r="D59" s="494"/>
      <c r="E59" s="494"/>
      <c r="F59" s="494"/>
      <c r="G59" s="494"/>
      <c r="H59" s="494"/>
      <c r="I59" s="494"/>
      <c r="J59" s="494"/>
      <c r="K59" s="494"/>
      <c r="L59" s="494"/>
      <c r="M59" s="494"/>
      <c r="N59" s="494"/>
      <c r="O59" s="494"/>
      <c r="P59" s="494"/>
      <c r="Q59" s="494"/>
      <c r="R59" s="494"/>
      <c r="S59" s="494"/>
      <c r="T59" s="494"/>
      <c r="U59" s="494"/>
      <c r="V59" s="494"/>
      <c r="W59" s="494"/>
      <c r="X59" s="494"/>
      <c r="Y59" s="494"/>
      <c r="Z59" s="494"/>
      <c r="AA59" s="494"/>
      <c r="AB59" s="494"/>
      <c r="AC59" s="494"/>
      <c r="AD59" s="494"/>
      <c r="AE59" s="494"/>
      <c r="AF59" s="494"/>
      <c r="AG59" s="494"/>
      <c r="AH59" s="494"/>
      <c r="AI59" s="494"/>
      <c r="AJ59" s="494"/>
      <c r="AK59" s="494"/>
      <c r="AL59" s="494"/>
    </row>
    <row r="60" spans="1:38" x14ac:dyDescent="0.3">
      <c r="A60" s="521"/>
      <c r="B60" s="521"/>
      <c r="C60" s="494"/>
      <c r="D60" s="494"/>
      <c r="E60" s="494"/>
      <c r="F60" s="494"/>
      <c r="G60" s="494"/>
      <c r="H60" s="494"/>
      <c r="I60" s="494"/>
      <c r="J60" s="494"/>
      <c r="K60" s="494"/>
      <c r="L60" s="494"/>
      <c r="M60" s="494"/>
      <c r="N60" s="494"/>
      <c r="O60" s="494"/>
      <c r="P60" s="494"/>
      <c r="Q60" s="494"/>
      <c r="R60" s="494"/>
      <c r="S60" s="494"/>
      <c r="T60" s="494"/>
      <c r="U60" s="494"/>
      <c r="V60" s="494"/>
      <c r="W60" s="494"/>
      <c r="X60" s="494"/>
      <c r="Y60" s="494"/>
      <c r="Z60" s="494"/>
      <c r="AA60" s="494"/>
      <c r="AB60" s="494"/>
      <c r="AC60" s="494"/>
      <c r="AD60" s="494"/>
      <c r="AE60" s="494"/>
      <c r="AF60" s="494"/>
      <c r="AG60" s="494"/>
      <c r="AH60" s="494"/>
      <c r="AI60" s="494"/>
      <c r="AJ60" s="494"/>
      <c r="AK60" s="494"/>
      <c r="AL60" s="494"/>
    </row>
    <row r="61" spans="1:38" x14ac:dyDescent="0.3">
      <c r="A61" s="522" t="s">
        <v>69</v>
      </c>
      <c r="B61" s="500">
        <f>SUM(B55:B60)</f>
        <v>48866.06</v>
      </c>
      <c r="C61" s="494"/>
      <c r="D61" s="494"/>
      <c r="E61" s="494"/>
      <c r="F61" s="494"/>
      <c r="G61" s="494"/>
      <c r="H61" s="494"/>
      <c r="I61" s="494"/>
      <c r="J61" s="494"/>
      <c r="K61" s="494"/>
      <c r="L61" s="494"/>
      <c r="M61" s="494"/>
      <c r="N61" s="494"/>
      <c r="O61" s="494"/>
      <c r="P61" s="494"/>
      <c r="Q61" s="494"/>
      <c r="R61" s="494"/>
      <c r="S61" s="494"/>
      <c r="T61" s="494"/>
      <c r="U61" s="494"/>
      <c r="V61" s="494"/>
      <c r="W61" s="494"/>
      <c r="X61" s="494"/>
      <c r="Y61" s="494"/>
      <c r="Z61" s="494"/>
      <c r="AA61" s="494"/>
      <c r="AB61" s="494"/>
      <c r="AC61" s="494"/>
      <c r="AD61" s="494"/>
      <c r="AE61" s="494"/>
      <c r="AF61" s="494"/>
      <c r="AG61" s="494"/>
      <c r="AH61" s="494"/>
      <c r="AI61" s="494"/>
      <c r="AJ61" s="494"/>
      <c r="AK61" s="494"/>
      <c r="AL61" s="494"/>
    </row>
    <row r="62" spans="1:38" x14ac:dyDescent="0.3">
      <c r="A62" s="494"/>
      <c r="B62" s="494"/>
      <c r="C62" s="494"/>
      <c r="D62" s="494"/>
      <c r="E62" s="494"/>
      <c r="F62" s="494"/>
      <c r="G62" s="494"/>
      <c r="H62" s="494"/>
      <c r="I62" s="494"/>
      <c r="J62" s="494"/>
      <c r="K62" s="494"/>
      <c r="L62" s="494"/>
      <c r="M62" s="494"/>
      <c r="N62" s="494"/>
      <c r="O62" s="494"/>
      <c r="P62" s="494"/>
      <c r="Q62" s="494"/>
      <c r="R62" s="494"/>
      <c r="S62" s="494"/>
      <c r="T62" s="494"/>
      <c r="U62" s="494"/>
      <c r="V62" s="494"/>
      <c r="W62" s="494"/>
      <c r="X62" s="494"/>
      <c r="Y62" s="494"/>
      <c r="Z62" s="494"/>
      <c r="AA62" s="494"/>
      <c r="AB62" s="494"/>
      <c r="AC62" s="494"/>
      <c r="AD62" s="494"/>
      <c r="AE62" s="494"/>
      <c r="AF62" s="494"/>
      <c r="AG62" s="494"/>
      <c r="AH62" s="494"/>
      <c r="AI62" s="494"/>
      <c r="AJ62" s="494"/>
      <c r="AK62" s="494"/>
      <c r="AL62" s="494"/>
    </row>
    <row r="63" spans="1:38" x14ac:dyDescent="0.3">
      <c r="A63" s="494"/>
      <c r="B63" s="494"/>
      <c r="C63" s="494"/>
      <c r="D63" s="494"/>
      <c r="E63" s="494"/>
      <c r="F63" s="494"/>
      <c r="G63" s="494"/>
      <c r="H63" s="494"/>
      <c r="I63" s="494"/>
      <c r="J63" s="494"/>
      <c r="K63" s="494"/>
      <c r="L63" s="494"/>
      <c r="M63" s="494"/>
      <c r="N63" s="494"/>
      <c r="O63" s="494"/>
      <c r="P63" s="494"/>
      <c r="Q63" s="494"/>
      <c r="R63" s="494"/>
      <c r="S63" s="494"/>
      <c r="T63" s="494"/>
      <c r="U63" s="494"/>
      <c r="V63" s="494"/>
      <c r="W63" s="494"/>
      <c r="X63" s="494"/>
      <c r="Y63" s="494"/>
      <c r="Z63" s="494"/>
      <c r="AA63" s="494"/>
      <c r="AB63" s="494"/>
      <c r="AC63" s="494"/>
      <c r="AD63" s="494"/>
      <c r="AE63" s="494"/>
      <c r="AF63" s="494"/>
      <c r="AG63" s="494"/>
      <c r="AH63" s="494"/>
      <c r="AI63" s="494"/>
      <c r="AJ63" s="494"/>
      <c r="AK63" s="494"/>
      <c r="AL63" s="494"/>
    </row>
    <row r="64" spans="1:38" x14ac:dyDescent="0.3">
      <c r="A64" s="494"/>
      <c r="B64" s="494"/>
      <c r="C64" s="494"/>
      <c r="D64" s="494"/>
      <c r="E64" s="494"/>
      <c r="F64" s="494"/>
      <c r="G64" s="494"/>
      <c r="H64" s="494"/>
      <c r="I64" s="494"/>
      <c r="J64" s="494"/>
      <c r="K64" s="494"/>
      <c r="L64" s="494"/>
      <c r="M64" s="494"/>
      <c r="N64" s="494"/>
      <c r="O64" s="494"/>
      <c r="P64" s="494"/>
      <c r="Q64" s="494"/>
      <c r="R64" s="494"/>
      <c r="S64" s="494"/>
      <c r="T64" s="494"/>
      <c r="U64" s="494"/>
      <c r="V64" s="494"/>
      <c r="W64" s="494"/>
      <c r="X64" s="494"/>
      <c r="Y64" s="494"/>
      <c r="Z64" s="494"/>
      <c r="AA64" s="494"/>
      <c r="AB64" s="494"/>
      <c r="AC64" s="494"/>
      <c r="AD64" s="494"/>
      <c r="AE64" s="494"/>
      <c r="AF64" s="494"/>
      <c r="AG64" s="494"/>
      <c r="AH64" s="494"/>
      <c r="AI64" s="494"/>
      <c r="AJ64" s="494"/>
      <c r="AK64" s="494"/>
      <c r="AL64" s="494"/>
    </row>
    <row r="65" spans="1:38" x14ac:dyDescent="0.3">
      <c r="A65" s="494"/>
      <c r="B65" s="494"/>
      <c r="C65" s="494"/>
      <c r="D65" s="494"/>
      <c r="E65" s="494"/>
      <c r="F65" s="494"/>
      <c r="G65" s="494"/>
      <c r="H65" s="494"/>
      <c r="I65" s="494"/>
      <c r="J65" s="494"/>
      <c r="K65" s="494"/>
      <c r="L65" s="494"/>
      <c r="M65" s="494"/>
      <c r="N65" s="494"/>
      <c r="O65" s="494"/>
      <c r="P65" s="494"/>
      <c r="Q65" s="494"/>
      <c r="R65" s="494"/>
      <c r="S65" s="494"/>
      <c r="T65" s="494"/>
      <c r="U65" s="494"/>
      <c r="V65" s="494"/>
      <c r="W65" s="494"/>
      <c r="X65" s="494"/>
      <c r="Y65" s="494"/>
      <c r="Z65" s="494"/>
      <c r="AA65" s="494"/>
      <c r="AB65" s="494"/>
      <c r="AC65" s="494"/>
      <c r="AD65" s="494"/>
      <c r="AE65" s="494"/>
      <c r="AF65" s="494"/>
      <c r="AG65" s="494"/>
      <c r="AH65" s="494"/>
      <c r="AI65" s="494"/>
      <c r="AJ65" s="494"/>
      <c r="AK65" s="494"/>
      <c r="AL65" s="494"/>
    </row>
    <row r="66" spans="1:38" x14ac:dyDescent="0.3">
      <c r="A66" s="494"/>
      <c r="B66" s="494"/>
      <c r="C66" s="494"/>
      <c r="D66" s="494"/>
      <c r="E66" s="494"/>
      <c r="F66" s="494"/>
      <c r="G66" s="494"/>
      <c r="H66" s="494"/>
      <c r="I66" s="494"/>
      <c r="J66" s="494"/>
      <c r="K66" s="494"/>
      <c r="L66" s="494"/>
      <c r="M66" s="494"/>
      <c r="N66" s="494"/>
      <c r="O66" s="494"/>
      <c r="P66" s="494"/>
      <c r="Q66" s="494"/>
      <c r="R66" s="494"/>
      <c r="S66" s="494"/>
      <c r="T66" s="494"/>
      <c r="U66" s="494"/>
      <c r="V66" s="494"/>
      <c r="W66" s="494"/>
      <c r="X66" s="494"/>
      <c r="Y66" s="494"/>
      <c r="Z66" s="494"/>
      <c r="AA66" s="494"/>
      <c r="AB66" s="494"/>
      <c r="AC66" s="494"/>
      <c r="AD66" s="494"/>
      <c r="AE66" s="494"/>
      <c r="AF66" s="494"/>
      <c r="AG66" s="494"/>
      <c r="AH66" s="494"/>
      <c r="AI66" s="494"/>
      <c r="AJ66" s="494"/>
      <c r="AK66" s="494"/>
      <c r="AL66" s="494"/>
    </row>
    <row r="67" spans="1:38" x14ac:dyDescent="0.3">
      <c r="A67" s="494"/>
      <c r="B67" s="494"/>
      <c r="C67" s="494"/>
      <c r="D67" s="494"/>
      <c r="E67" s="494"/>
      <c r="F67" s="494"/>
      <c r="G67" s="494"/>
      <c r="H67" s="494"/>
      <c r="I67" s="494"/>
      <c r="J67" s="494"/>
      <c r="K67" s="494"/>
      <c r="L67" s="494"/>
      <c r="M67" s="494"/>
      <c r="N67" s="494"/>
      <c r="O67" s="494"/>
      <c r="P67" s="494"/>
      <c r="Q67" s="494"/>
      <c r="R67" s="494"/>
      <c r="S67" s="494"/>
      <c r="T67" s="494"/>
      <c r="U67" s="494"/>
      <c r="V67" s="494"/>
      <c r="W67" s="494"/>
      <c r="X67" s="494"/>
      <c r="Y67" s="494"/>
      <c r="Z67" s="494"/>
      <c r="AA67" s="494"/>
      <c r="AB67" s="494"/>
      <c r="AC67" s="494"/>
      <c r="AD67" s="494"/>
      <c r="AE67" s="494"/>
      <c r="AF67" s="494"/>
      <c r="AG67" s="494"/>
      <c r="AH67" s="494"/>
      <c r="AI67" s="494"/>
      <c r="AJ67" s="494"/>
      <c r="AK67" s="494"/>
      <c r="AL67" s="494"/>
    </row>
    <row r="68" spans="1:38" x14ac:dyDescent="0.3">
      <c r="A68" s="494"/>
      <c r="B68" s="494"/>
      <c r="C68" s="494"/>
      <c r="D68" s="494"/>
    </row>
    <row r="69" spans="1:38" x14ac:dyDescent="0.3">
      <c r="A69" s="494"/>
      <c r="B69" s="494"/>
      <c r="C69" s="494"/>
      <c r="D69" s="494"/>
    </row>
    <row r="70" spans="1:38" x14ac:dyDescent="0.3">
      <c r="B70" s="494"/>
      <c r="C70" s="494"/>
    </row>
    <row r="71" spans="1:38" x14ac:dyDescent="0.3">
      <c r="B71" s="494"/>
      <c r="C71" s="494"/>
    </row>
    <row r="72" spans="1:38" x14ac:dyDescent="0.3">
      <c r="B72" s="494"/>
      <c r="C72" s="494"/>
    </row>
    <row r="73" spans="1:38" x14ac:dyDescent="0.3">
      <c r="B73" s="494"/>
      <c r="C73" s="494"/>
    </row>
    <row r="74" spans="1:38" x14ac:dyDescent="0.3">
      <c r="B74" s="494"/>
      <c r="C74" s="494"/>
    </row>
    <row r="75" spans="1:38" x14ac:dyDescent="0.3">
      <c r="B75" s="494"/>
      <c r="C75" s="494"/>
    </row>
    <row r="76" spans="1:38" x14ac:dyDescent="0.3">
      <c r="B76" s="494"/>
      <c r="C76" s="494"/>
    </row>
    <row r="77" spans="1:38" x14ac:dyDescent="0.3">
      <c r="B77" s="494"/>
      <c r="C77" s="494"/>
    </row>
    <row r="78" spans="1:38" x14ac:dyDescent="0.3">
      <c r="B78" s="494"/>
      <c r="C78" s="494"/>
    </row>
    <row r="79" spans="1:38" x14ac:dyDescent="0.3">
      <c r="B79" s="494"/>
      <c r="C79" s="494"/>
    </row>
    <row r="80" spans="1:38" x14ac:dyDescent="0.3">
      <c r="B80" s="494"/>
      <c r="C80" s="494"/>
    </row>
    <row r="81" spans="2:3" x14ac:dyDescent="0.3">
      <c r="B81" s="494"/>
      <c r="C81" s="494"/>
    </row>
    <row r="82" spans="2:3" x14ac:dyDescent="0.3">
      <c r="B82" s="494"/>
      <c r="C82" s="494"/>
    </row>
    <row r="83" spans="2:3" x14ac:dyDescent="0.3">
      <c r="B83" s="494"/>
      <c r="C83" s="494"/>
    </row>
    <row r="84" spans="2:3" x14ac:dyDescent="0.3">
      <c r="B84" s="494"/>
      <c r="C84" s="494"/>
    </row>
    <row r="85" spans="2:3" x14ac:dyDescent="0.3">
      <c r="B85" s="494"/>
      <c r="C85" s="494"/>
    </row>
    <row r="86" spans="2:3" x14ac:dyDescent="0.3">
      <c r="B86" s="494"/>
      <c r="C86" s="494"/>
    </row>
    <row r="87" spans="2:3" x14ac:dyDescent="0.3">
      <c r="B87" s="494"/>
      <c r="C87" s="494"/>
    </row>
    <row r="88" spans="2:3" x14ac:dyDescent="0.3">
      <c r="B88" s="494"/>
      <c r="C88" s="494"/>
    </row>
    <row r="89" spans="2:3" x14ac:dyDescent="0.3">
      <c r="B89" s="494"/>
      <c r="C89" s="494"/>
    </row>
    <row r="90" spans="2:3" x14ac:dyDescent="0.3">
      <c r="B90" s="494"/>
      <c r="C90" s="494"/>
    </row>
    <row r="91" spans="2:3" x14ac:dyDescent="0.3">
      <c r="B91" s="494"/>
      <c r="C91" s="494"/>
    </row>
    <row r="92" spans="2:3" x14ac:dyDescent="0.3">
      <c r="B92" s="494"/>
      <c r="C92" s="494"/>
    </row>
    <row r="93" spans="2:3" x14ac:dyDescent="0.3">
      <c r="B93" s="494"/>
      <c r="C93" s="494"/>
    </row>
    <row r="94" spans="2:3" x14ac:dyDescent="0.3">
      <c r="B94" s="494"/>
      <c r="C94" s="494"/>
    </row>
    <row r="95" spans="2:3" x14ac:dyDescent="0.3">
      <c r="B95" s="494"/>
      <c r="C95" s="494"/>
    </row>
    <row r="96" spans="2:3" x14ac:dyDescent="0.3">
      <c r="B96" s="494"/>
      <c r="C96" s="494"/>
    </row>
    <row r="97" spans="2:3" x14ac:dyDescent="0.3">
      <c r="B97" s="494"/>
      <c r="C97" s="494"/>
    </row>
    <row r="98" spans="2:3" x14ac:dyDescent="0.3">
      <c r="B98" s="494"/>
      <c r="C98" s="494"/>
    </row>
    <row r="99" spans="2:3" x14ac:dyDescent="0.3">
      <c r="B99" s="494"/>
      <c r="C99" s="494"/>
    </row>
    <row r="100" spans="2:3" x14ac:dyDescent="0.3">
      <c r="B100" s="494"/>
      <c r="C100" s="494"/>
    </row>
    <row r="101" spans="2:3" x14ac:dyDescent="0.3">
      <c r="B101" s="494"/>
      <c r="C101" s="494"/>
    </row>
    <row r="102" spans="2:3" x14ac:dyDescent="0.3">
      <c r="B102" s="494"/>
      <c r="C102" s="494"/>
    </row>
    <row r="103" spans="2:3" x14ac:dyDescent="0.3">
      <c r="B103" s="494"/>
      <c r="C103" s="494"/>
    </row>
    <row r="104" spans="2:3" x14ac:dyDescent="0.3">
      <c r="B104" s="494"/>
      <c r="C104" s="494"/>
    </row>
    <row r="105" spans="2:3" x14ac:dyDescent="0.3">
      <c r="B105" s="494"/>
      <c r="C105" s="494"/>
    </row>
    <row r="106" spans="2:3" x14ac:dyDescent="0.3">
      <c r="B106" s="494"/>
      <c r="C106" s="494"/>
    </row>
    <row r="107" spans="2:3" x14ac:dyDescent="0.3">
      <c r="B107" s="494"/>
      <c r="C107" s="494"/>
    </row>
    <row r="108" spans="2:3" x14ac:dyDescent="0.3">
      <c r="B108" s="494"/>
      <c r="C108" s="494"/>
    </row>
    <row r="109" spans="2:3" x14ac:dyDescent="0.3">
      <c r="B109" s="494"/>
      <c r="C109" s="494"/>
    </row>
    <row r="110" spans="2:3" x14ac:dyDescent="0.3">
      <c r="B110" s="494"/>
      <c r="C110" s="494"/>
    </row>
    <row r="111" spans="2:3" x14ac:dyDescent="0.3">
      <c r="B111" s="494"/>
      <c r="C111" s="494"/>
    </row>
    <row r="112" spans="2:3" x14ac:dyDescent="0.3">
      <c r="B112" s="494"/>
      <c r="C112" s="494"/>
    </row>
    <row r="113" spans="2:3" x14ac:dyDescent="0.3">
      <c r="B113" s="494"/>
      <c r="C113" s="494"/>
    </row>
    <row r="114" spans="2:3" x14ac:dyDescent="0.3">
      <c r="B114" s="494"/>
      <c r="C114" s="494"/>
    </row>
    <row r="115" spans="2:3" x14ac:dyDescent="0.3">
      <c r="B115" s="494"/>
      <c r="C115" s="494"/>
    </row>
    <row r="116" spans="2:3" x14ac:dyDescent="0.3">
      <c r="B116" s="494"/>
      <c r="C116" s="494"/>
    </row>
    <row r="117" spans="2:3" x14ac:dyDescent="0.3">
      <c r="B117" s="494"/>
      <c r="C117" s="494"/>
    </row>
    <row r="118" spans="2:3" x14ac:dyDescent="0.3">
      <c r="B118" s="494"/>
      <c r="C118" s="494"/>
    </row>
    <row r="119" spans="2:3" x14ac:dyDescent="0.3">
      <c r="B119" s="494"/>
      <c r="C119" s="494"/>
    </row>
    <row r="120" spans="2:3" x14ac:dyDescent="0.3">
      <c r="B120" s="494"/>
      <c r="C120" s="494"/>
    </row>
    <row r="121" spans="2:3" x14ac:dyDescent="0.3">
      <c r="B121" s="494"/>
      <c r="C121" s="494"/>
    </row>
    <row r="122" spans="2:3" x14ac:dyDescent="0.3">
      <c r="B122" s="494"/>
      <c r="C122" s="494"/>
    </row>
    <row r="123" spans="2:3" x14ac:dyDescent="0.3">
      <c r="B123" s="494"/>
      <c r="C123" s="494"/>
    </row>
    <row r="124" spans="2:3" x14ac:dyDescent="0.3">
      <c r="B124" s="494"/>
      <c r="C124" s="494"/>
    </row>
    <row r="125" spans="2:3" x14ac:dyDescent="0.3">
      <c r="B125" s="494"/>
      <c r="C125" s="494"/>
    </row>
    <row r="126" spans="2:3" x14ac:dyDescent="0.3">
      <c r="B126" s="494"/>
      <c r="C126" s="494"/>
    </row>
    <row r="127" spans="2:3" x14ac:dyDescent="0.3">
      <c r="B127" s="494"/>
      <c r="C127" s="494"/>
    </row>
    <row r="128" spans="2:3" x14ac:dyDescent="0.3">
      <c r="B128" s="494"/>
      <c r="C128" s="494"/>
    </row>
    <row r="129" spans="2:3" x14ac:dyDescent="0.3">
      <c r="B129" s="494"/>
      <c r="C129" s="494"/>
    </row>
    <row r="130" spans="2:3" x14ac:dyDescent="0.3">
      <c r="B130" s="494"/>
      <c r="C130" s="494"/>
    </row>
    <row r="131" spans="2:3" x14ac:dyDescent="0.3">
      <c r="B131" s="494"/>
      <c r="C131" s="494"/>
    </row>
    <row r="132" spans="2:3" x14ac:dyDescent="0.3">
      <c r="B132" s="494"/>
      <c r="C132" s="494"/>
    </row>
    <row r="133" spans="2:3" x14ac:dyDescent="0.3">
      <c r="B133" s="494"/>
      <c r="C133" s="494"/>
    </row>
    <row r="134" spans="2:3" x14ac:dyDescent="0.3">
      <c r="B134" s="494"/>
      <c r="C134" s="494"/>
    </row>
    <row r="135" spans="2:3" x14ac:dyDescent="0.3">
      <c r="B135" s="494"/>
      <c r="C135" s="494"/>
    </row>
    <row r="136" spans="2:3" x14ac:dyDescent="0.3">
      <c r="B136" s="494"/>
      <c r="C136" s="494"/>
    </row>
    <row r="137" spans="2:3" x14ac:dyDescent="0.3">
      <c r="B137" s="494"/>
      <c r="C137" s="494"/>
    </row>
    <row r="138" spans="2:3" x14ac:dyDescent="0.3">
      <c r="B138" s="494"/>
      <c r="C138" s="494"/>
    </row>
    <row r="139" spans="2:3" x14ac:dyDescent="0.3">
      <c r="B139" s="494"/>
      <c r="C139" s="494"/>
    </row>
    <row r="140" spans="2:3" x14ac:dyDescent="0.3">
      <c r="B140" s="494"/>
      <c r="C140" s="494"/>
    </row>
    <row r="141" spans="2:3" x14ac:dyDescent="0.3">
      <c r="B141" s="494"/>
      <c r="C141" s="494"/>
    </row>
    <row r="142" spans="2:3" x14ac:dyDescent="0.3">
      <c r="B142" s="494"/>
      <c r="C142" s="494"/>
    </row>
    <row r="143" spans="2:3" x14ac:dyDescent="0.3">
      <c r="B143" s="494"/>
      <c r="C143" s="494"/>
    </row>
    <row r="144" spans="2:3" x14ac:dyDescent="0.3">
      <c r="B144" s="494"/>
      <c r="C144" s="494"/>
    </row>
    <row r="145" spans="2:3" x14ac:dyDescent="0.3">
      <c r="B145" s="494"/>
      <c r="C145" s="494"/>
    </row>
    <row r="146" spans="2:3" x14ac:dyDescent="0.3">
      <c r="B146" s="494"/>
      <c r="C146" s="494"/>
    </row>
    <row r="147" spans="2:3" x14ac:dyDescent="0.3">
      <c r="B147" s="494"/>
      <c r="C147" s="494"/>
    </row>
    <row r="148" spans="2:3" x14ac:dyDescent="0.3">
      <c r="B148" s="494"/>
      <c r="C148" s="494"/>
    </row>
    <row r="149" spans="2:3" x14ac:dyDescent="0.3">
      <c r="B149" s="494"/>
      <c r="C149" s="494"/>
    </row>
    <row r="150" spans="2:3" x14ac:dyDescent="0.3">
      <c r="B150" s="494"/>
      <c r="C150" s="494"/>
    </row>
    <row r="151" spans="2:3" x14ac:dyDescent="0.3">
      <c r="B151" s="494"/>
      <c r="C151" s="494"/>
    </row>
    <row r="152" spans="2:3" x14ac:dyDescent="0.3">
      <c r="B152" s="494"/>
      <c r="C152" s="494"/>
    </row>
    <row r="153" spans="2:3" x14ac:dyDescent="0.3">
      <c r="B153" s="494"/>
      <c r="C153" s="494"/>
    </row>
    <row r="154" spans="2:3" x14ac:dyDescent="0.3">
      <c r="B154" s="494"/>
      <c r="C154" s="494"/>
    </row>
    <row r="155" spans="2:3" x14ac:dyDescent="0.3">
      <c r="B155" s="494"/>
      <c r="C155" s="494"/>
    </row>
    <row r="156" spans="2:3" x14ac:dyDescent="0.3">
      <c r="B156" s="494"/>
      <c r="C156" s="494"/>
    </row>
    <row r="157" spans="2:3" x14ac:dyDescent="0.3">
      <c r="B157" s="494"/>
      <c r="C157" s="494"/>
    </row>
    <row r="158" spans="2:3" x14ac:dyDescent="0.3">
      <c r="B158" s="494"/>
      <c r="C158" s="494"/>
    </row>
    <row r="159" spans="2:3" x14ac:dyDescent="0.3">
      <c r="B159" s="494"/>
      <c r="C159" s="494"/>
    </row>
    <row r="160" spans="2:3" x14ac:dyDescent="0.3">
      <c r="B160" s="494"/>
      <c r="C160" s="494"/>
    </row>
    <row r="161" spans="2:3" x14ac:dyDescent="0.3">
      <c r="B161" s="494"/>
      <c r="C161" s="494"/>
    </row>
    <row r="162" spans="2:3" x14ac:dyDescent="0.3">
      <c r="B162" s="494"/>
      <c r="C162" s="494"/>
    </row>
    <row r="163" spans="2:3" x14ac:dyDescent="0.3">
      <c r="B163" s="494"/>
      <c r="C163" s="494"/>
    </row>
    <row r="164" spans="2:3" x14ac:dyDescent="0.3">
      <c r="B164" s="494"/>
      <c r="C164" s="494"/>
    </row>
    <row r="165" spans="2:3" x14ac:dyDescent="0.3">
      <c r="B165" s="494"/>
      <c r="C165" s="494"/>
    </row>
    <row r="166" spans="2:3" x14ac:dyDescent="0.3">
      <c r="B166" s="494"/>
      <c r="C166" s="494"/>
    </row>
    <row r="167" spans="2:3" x14ac:dyDescent="0.3">
      <c r="B167" s="494"/>
      <c r="C167" s="494"/>
    </row>
    <row r="168" spans="2:3" x14ac:dyDescent="0.3">
      <c r="B168" s="494"/>
      <c r="C168" s="494"/>
    </row>
    <row r="169" spans="2:3" x14ac:dyDescent="0.3">
      <c r="B169" s="494"/>
      <c r="C169" s="494"/>
    </row>
    <row r="170" spans="2:3" x14ac:dyDescent="0.3">
      <c r="B170" s="494"/>
      <c r="C170" s="494"/>
    </row>
    <row r="171" spans="2:3" x14ac:dyDescent="0.3">
      <c r="B171" s="494"/>
      <c r="C171" s="494"/>
    </row>
    <row r="172" spans="2:3" x14ac:dyDescent="0.3">
      <c r="B172" s="494"/>
      <c r="C172" s="494"/>
    </row>
    <row r="173" spans="2:3" x14ac:dyDescent="0.3">
      <c r="B173" s="494"/>
      <c r="C173" s="494"/>
    </row>
    <row r="174" spans="2:3" x14ac:dyDescent="0.3">
      <c r="B174" s="494"/>
      <c r="C174" s="494"/>
    </row>
    <row r="175" spans="2:3" x14ac:dyDescent="0.3">
      <c r="B175" s="494"/>
      <c r="C175" s="494"/>
    </row>
    <row r="176" spans="2:3" x14ac:dyDescent="0.3">
      <c r="B176" s="494"/>
      <c r="C176" s="494"/>
    </row>
    <row r="177" spans="2:3" x14ac:dyDescent="0.3">
      <c r="B177" s="494"/>
      <c r="C177" s="494"/>
    </row>
    <row r="178" spans="2:3" x14ac:dyDescent="0.3">
      <c r="B178" s="494"/>
      <c r="C178" s="494"/>
    </row>
    <row r="179" spans="2:3" x14ac:dyDescent="0.3">
      <c r="B179" s="494"/>
      <c r="C179" s="494"/>
    </row>
    <row r="180" spans="2:3" x14ac:dyDescent="0.3">
      <c r="B180" s="494"/>
      <c r="C180" s="494"/>
    </row>
  </sheetData>
  <sheetProtection selectLockedCells="1"/>
  <pageMargins left="0.78740157499999996" right="0.78740157499999996" top="0.984251969" bottom="0.984251969" header="0.4921259845" footer="0.4921259845"/>
  <pageSetup paperSize="9" scale="85" orientation="portrait" r:id="rId1"/>
  <headerFooter alignWithMargins="0">
    <oddHeader>&amp;F</oddHeader>
    <oddFooter>&amp;A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9"/>
  </sheetPr>
  <dimension ref="A1:I57"/>
  <sheetViews>
    <sheetView zoomScaleSheetLayoutView="100" workbookViewId="0">
      <selection activeCell="C4" sqref="C4"/>
    </sheetView>
  </sheetViews>
  <sheetFormatPr defaultColWidth="11.5546875" defaultRowHeight="13.2" x14ac:dyDescent="0.25"/>
  <cols>
    <col min="1" max="1" width="0.33203125" customWidth="1"/>
    <col min="2" max="2" width="16.5546875" customWidth="1"/>
    <col min="3" max="3" width="16.109375" style="48" customWidth="1"/>
    <col min="4" max="4" width="12.33203125" customWidth="1"/>
    <col min="5" max="5" width="14.44140625" customWidth="1"/>
    <col min="6" max="6" width="16.109375" customWidth="1"/>
    <col min="7" max="7" width="13.88671875" customWidth="1"/>
    <col min="8" max="8" width="15.88671875" customWidth="1"/>
    <col min="9" max="9" width="15.6640625" customWidth="1"/>
  </cols>
  <sheetData>
    <row r="1" spans="1:9" x14ac:dyDescent="0.25">
      <c r="A1" s="697" t="s">
        <v>394</v>
      </c>
      <c r="B1" s="697"/>
      <c r="C1" s="527"/>
      <c r="D1" s="465">
        <f>(1/(1+$C2))^$C4</f>
        <v>0.88848704791568889</v>
      </c>
      <c r="E1" s="40"/>
      <c r="F1" s="75" t="s">
        <v>395</v>
      </c>
      <c r="G1" s="66"/>
      <c r="H1" s="76" t="s">
        <v>396</v>
      </c>
      <c r="I1" s="98"/>
    </row>
    <row r="2" spans="1:9" x14ac:dyDescent="0.25">
      <c r="A2" s="697" t="s">
        <v>397</v>
      </c>
      <c r="B2" s="697"/>
      <c r="C2" s="528">
        <v>0.03</v>
      </c>
      <c r="D2" s="465">
        <f>(1+$C2)^(1/12)</f>
        <v>1.0024662697723037</v>
      </c>
      <c r="E2" s="42"/>
      <c r="F2" s="77">
        <v>1</v>
      </c>
      <c r="G2" s="461">
        <f>SUM(E10:E21)</f>
        <v>0</v>
      </c>
      <c r="H2" s="462">
        <f>SUM(D10:D21)</f>
        <v>0</v>
      </c>
      <c r="I2" s="596"/>
    </row>
    <row r="3" spans="1:9" x14ac:dyDescent="0.25">
      <c r="A3" s="697" t="s">
        <v>398</v>
      </c>
      <c r="B3" s="697"/>
      <c r="C3" s="99">
        <f>POWER(1+C2,1/12)-1</f>
        <v>2.4662697723036864E-3</v>
      </c>
      <c r="D3" s="465">
        <f>((1-$D1))/(($D2-1))</f>
        <v>45.215228819087947</v>
      </c>
      <c r="E3" s="44"/>
      <c r="F3" s="77">
        <v>2</v>
      </c>
      <c r="G3" s="461">
        <f>F33-G2</f>
        <v>0</v>
      </c>
      <c r="H3" s="462">
        <f>SUM(D22:D33)</f>
        <v>0</v>
      </c>
      <c r="I3" s="596"/>
    </row>
    <row r="4" spans="1:9" x14ac:dyDescent="0.25">
      <c r="A4" s="698" t="s">
        <v>399</v>
      </c>
      <c r="B4" s="698"/>
      <c r="C4" s="648">
        <v>4</v>
      </c>
      <c r="D4" s="40"/>
      <c r="E4" s="45"/>
      <c r="F4" s="78">
        <v>3</v>
      </c>
      <c r="G4" s="463">
        <f>F45-G3-G2</f>
        <v>0</v>
      </c>
      <c r="H4" s="464">
        <f>SUM(D34:D45)</f>
        <v>0</v>
      </c>
      <c r="I4" s="596"/>
    </row>
    <row r="5" spans="1:9" x14ac:dyDescent="0.25">
      <c r="A5" s="697" t="s">
        <v>400</v>
      </c>
      <c r="B5" s="697"/>
      <c r="C5" s="38">
        <f>C1*C3</f>
        <v>0</v>
      </c>
      <c r="D5" s="46"/>
      <c r="E5" s="47"/>
      <c r="F5" s="43"/>
      <c r="G5" s="39"/>
      <c r="H5" s="39"/>
      <c r="I5" s="596"/>
    </row>
    <row r="6" spans="1:9" x14ac:dyDescent="0.25">
      <c r="A6" s="697" t="s">
        <v>390</v>
      </c>
      <c r="B6" s="697"/>
      <c r="C6" s="64">
        <f>$C$1/$D$3</f>
        <v>0</v>
      </c>
      <c r="D6" s="47"/>
      <c r="E6" s="39"/>
      <c r="F6" s="43"/>
      <c r="G6" s="39"/>
      <c r="H6" s="39"/>
      <c r="I6" s="596"/>
    </row>
    <row r="7" spans="1:9" ht="9.75" customHeight="1" thickBot="1" x14ac:dyDescent="0.3">
      <c r="A7" s="596"/>
      <c r="B7" s="596"/>
      <c r="D7" s="596"/>
      <c r="E7" s="47"/>
      <c r="F7" s="49"/>
      <c r="G7" s="596"/>
      <c r="H7" s="596"/>
      <c r="I7" s="596"/>
    </row>
    <row r="8" spans="1:9" ht="39.6" x14ac:dyDescent="0.25">
      <c r="A8" s="596"/>
      <c r="B8" s="50" t="s">
        <v>401</v>
      </c>
      <c r="C8" s="51" t="s">
        <v>390</v>
      </c>
      <c r="D8" s="51" t="s">
        <v>402</v>
      </c>
      <c r="E8" s="52" t="s">
        <v>403</v>
      </c>
      <c r="F8" s="53" t="s">
        <v>404</v>
      </c>
      <c r="G8" s="54" t="s">
        <v>405</v>
      </c>
      <c r="H8" s="54" t="s">
        <v>406</v>
      </c>
      <c r="I8" s="55" t="s">
        <v>407</v>
      </c>
    </row>
    <row r="9" spans="1:9" x14ac:dyDescent="0.25">
      <c r="A9" s="596"/>
      <c r="B9" s="111">
        <v>0</v>
      </c>
      <c r="C9" s="56"/>
      <c r="D9" s="56"/>
      <c r="E9" s="56"/>
      <c r="F9" s="57"/>
      <c r="G9" s="56">
        <f>C1</f>
        <v>0</v>
      </c>
      <c r="H9" s="56"/>
      <c r="I9" s="58"/>
    </row>
    <row r="10" spans="1:9" x14ac:dyDescent="0.25">
      <c r="A10" s="596"/>
      <c r="B10" s="111">
        <v>1</v>
      </c>
      <c r="C10" s="56">
        <f t="shared" ref="C10:C57" si="0">$C$1/$D$3</f>
        <v>0</v>
      </c>
      <c r="D10" s="56">
        <f>$C$3*$C$1</f>
        <v>0</v>
      </c>
      <c r="E10" s="56">
        <f t="shared" ref="E10:E57" si="1">C10-D10</f>
        <v>0</v>
      </c>
      <c r="F10" s="56">
        <f>E10+E9</f>
        <v>0</v>
      </c>
      <c r="G10" s="56">
        <f t="shared" ref="G10:G57" si="2">$G$9-F10</f>
        <v>0</v>
      </c>
      <c r="H10" s="56">
        <f t="shared" ref="H10:H56" si="3">D10+D11+D12</f>
        <v>0</v>
      </c>
      <c r="I10" s="58">
        <f t="shared" ref="I10:I56" si="4">G10+H10</f>
        <v>0</v>
      </c>
    </row>
    <row r="11" spans="1:9" x14ac:dyDescent="0.25">
      <c r="A11" s="596"/>
      <c r="B11" s="111">
        <v>2</v>
      </c>
      <c r="C11" s="56">
        <f t="shared" si="0"/>
        <v>0</v>
      </c>
      <c r="D11" s="56">
        <f t="shared" ref="D11:D57" si="5">G10*$C$3</f>
        <v>0</v>
      </c>
      <c r="E11" s="56">
        <f t="shared" si="1"/>
        <v>0</v>
      </c>
      <c r="F11" s="56">
        <f t="shared" ref="F11:F57" si="6">F10+E11</f>
        <v>0</v>
      </c>
      <c r="G11" s="56">
        <f t="shared" si="2"/>
        <v>0</v>
      </c>
      <c r="H11" s="56">
        <f t="shared" si="3"/>
        <v>0</v>
      </c>
      <c r="I11" s="58">
        <f t="shared" si="4"/>
        <v>0</v>
      </c>
    </row>
    <row r="12" spans="1:9" x14ac:dyDescent="0.25">
      <c r="A12" s="596"/>
      <c r="B12" s="111">
        <v>3</v>
      </c>
      <c r="C12" s="56">
        <f t="shared" si="0"/>
        <v>0</v>
      </c>
      <c r="D12" s="56">
        <f t="shared" si="5"/>
        <v>0</v>
      </c>
      <c r="E12" s="56">
        <f t="shared" si="1"/>
        <v>0</v>
      </c>
      <c r="F12" s="56">
        <f t="shared" si="6"/>
        <v>0</v>
      </c>
      <c r="G12" s="56">
        <f t="shared" si="2"/>
        <v>0</v>
      </c>
      <c r="H12" s="56">
        <f t="shared" si="3"/>
        <v>0</v>
      </c>
      <c r="I12" s="58">
        <f t="shared" si="4"/>
        <v>0</v>
      </c>
    </row>
    <row r="13" spans="1:9" x14ac:dyDescent="0.25">
      <c r="A13" s="596"/>
      <c r="B13" s="111">
        <v>4</v>
      </c>
      <c r="C13" s="56">
        <f t="shared" si="0"/>
        <v>0</v>
      </c>
      <c r="D13" s="56">
        <f t="shared" si="5"/>
        <v>0</v>
      </c>
      <c r="E13" s="56">
        <f t="shared" si="1"/>
        <v>0</v>
      </c>
      <c r="F13" s="56">
        <f t="shared" si="6"/>
        <v>0</v>
      </c>
      <c r="G13" s="56">
        <f t="shared" si="2"/>
        <v>0</v>
      </c>
      <c r="H13" s="56">
        <f t="shared" si="3"/>
        <v>0</v>
      </c>
      <c r="I13" s="58">
        <f t="shared" si="4"/>
        <v>0</v>
      </c>
    </row>
    <row r="14" spans="1:9" x14ac:dyDescent="0.25">
      <c r="A14" s="596"/>
      <c r="B14" s="111">
        <v>5</v>
      </c>
      <c r="C14" s="56">
        <f t="shared" si="0"/>
        <v>0</v>
      </c>
      <c r="D14" s="56">
        <f t="shared" si="5"/>
        <v>0</v>
      </c>
      <c r="E14" s="56">
        <f t="shared" si="1"/>
        <v>0</v>
      </c>
      <c r="F14" s="56">
        <f t="shared" si="6"/>
        <v>0</v>
      </c>
      <c r="G14" s="56">
        <f t="shared" si="2"/>
        <v>0</v>
      </c>
      <c r="H14" s="56">
        <f t="shared" si="3"/>
        <v>0</v>
      </c>
      <c r="I14" s="58">
        <f t="shared" si="4"/>
        <v>0</v>
      </c>
    </row>
    <row r="15" spans="1:9" x14ac:dyDescent="0.25">
      <c r="A15" s="596"/>
      <c r="B15" s="111">
        <v>6</v>
      </c>
      <c r="C15" s="56">
        <f t="shared" si="0"/>
        <v>0</v>
      </c>
      <c r="D15" s="56">
        <f t="shared" si="5"/>
        <v>0</v>
      </c>
      <c r="E15" s="56">
        <f t="shared" si="1"/>
        <v>0</v>
      </c>
      <c r="F15" s="56">
        <f t="shared" si="6"/>
        <v>0</v>
      </c>
      <c r="G15" s="56">
        <f t="shared" si="2"/>
        <v>0</v>
      </c>
      <c r="H15" s="56">
        <f t="shared" si="3"/>
        <v>0</v>
      </c>
      <c r="I15" s="58">
        <f t="shared" si="4"/>
        <v>0</v>
      </c>
    </row>
    <row r="16" spans="1:9" x14ac:dyDescent="0.25">
      <c r="A16" s="596"/>
      <c r="B16" s="111">
        <v>7</v>
      </c>
      <c r="C16" s="56">
        <f t="shared" si="0"/>
        <v>0</v>
      </c>
      <c r="D16" s="56">
        <f t="shared" si="5"/>
        <v>0</v>
      </c>
      <c r="E16" s="56">
        <f t="shared" si="1"/>
        <v>0</v>
      </c>
      <c r="F16" s="56">
        <f t="shared" si="6"/>
        <v>0</v>
      </c>
      <c r="G16" s="56">
        <f t="shared" si="2"/>
        <v>0</v>
      </c>
      <c r="H16" s="56">
        <f t="shared" si="3"/>
        <v>0</v>
      </c>
      <c r="I16" s="58">
        <f t="shared" si="4"/>
        <v>0</v>
      </c>
    </row>
    <row r="17" spans="2:9" x14ac:dyDescent="0.25">
      <c r="B17" s="111">
        <v>8</v>
      </c>
      <c r="C17" s="56">
        <f t="shared" si="0"/>
        <v>0</v>
      </c>
      <c r="D17" s="56">
        <f t="shared" si="5"/>
        <v>0</v>
      </c>
      <c r="E17" s="56">
        <f t="shared" si="1"/>
        <v>0</v>
      </c>
      <c r="F17" s="56">
        <f t="shared" si="6"/>
        <v>0</v>
      </c>
      <c r="G17" s="56">
        <f t="shared" si="2"/>
        <v>0</v>
      </c>
      <c r="H17" s="56">
        <f t="shared" si="3"/>
        <v>0</v>
      </c>
      <c r="I17" s="58">
        <f t="shared" si="4"/>
        <v>0</v>
      </c>
    </row>
    <row r="18" spans="2:9" x14ac:dyDescent="0.25">
      <c r="B18" s="111">
        <v>9</v>
      </c>
      <c r="C18" s="56">
        <f t="shared" si="0"/>
        <v>0</v>
      </c>
      <c r="D18" s="56">
        <f t="shared" si="5"/>
        <v>0</v>
      </c>
      <c r="E18" s="56">
        <f t="shared" si="1"/>
        <v>0</v>
      </c>
      <c r="F18" s="56">
        <f t="shared" si="6"/>
        <v>0</v>
      </c>
      <c r="G18" s="56">
        <f t="shared" si="2"/>
        <v>0</v>
      </c>
      <c r="H18" s="56">
        <f t="shared" si="3"/>
        <v>0</v>
      </c>
      <c r="I18" s="58">
        <f t="shared" si="4"/>
        <v>0</v>
      </c>
    </row>
    <row r="19" spans="2:9" x14ac:dyDescent="0.25">
      <c r="B19" s="111">
        <v>10</v>
      </c>
      <c r="C19" s="56">
        <f t="shared" si="0"/>
        <v>0</v>
      </c>
      <c r="D19" s="56">
        <f t="shared" si="5"/>
        <v>0</v>
      </c>
      <c r="E19" s="56">
        <f t="shared" si="1"/>
        <v>0</v>
      </c>
      <c r="F19" s="56">
        <f t="shared" si="6"/>
        <v>0</v>
      </c>
      <c r="G19" s="56">
        <f t="shared" si="2"/>
        <v>0</v>
      </c>
      <c r="H19" s="56">
        <f t="shared" si="3"/>
        <v>0</v>
      </c>
      <c r="I19" s="58">
        <f t="shared" si="4"/>
        <v>0</v>
      </c>
    </row>
    <row r="20" spans="2:9" x14ac:dyDescent="0.25">
      <c r="B20" s="111">
        <v>11</v>
      </c>
      <c r="C20" s="56">
        <f t="shared" si="0"/>
        <v>0</v>
      </c>
      <c r="D20" s="56">
        <f t="shared" si="5"/>
        <v>0</v>
      </c>
      <c r="E20" s="56">
        <f t="shared" si="1"/>
        <v>0</v>
      </c>
      <c r="F20" s="56">
        <f t="shared" si="6"/>
        <v>0</v>
      </c>
      <c r="G20" s="56">
        <f t="shared" si="2"/>
        <v>0</v>
      </c>
      <c r="H20" s="56">
        <f t="shared" si="3"/>
        <v>0</v>
      </c>
      <c r="I20" s="58">
        <f t="shared" si="4"/>
        <v>0</v>
      </c>
    </row>
    <row r="21" spans="2:9" x14ac:dyDescent="0.25">
      <c r="B21" s="111">
        <v>12</v>
      </c>
      <c r="C21" s="56">
        <f t="shared" si="0"/>
        <v>0</v>
      </c>
      <c r="D21" s="56">
        <f t="shared" si="5"/>
        <v>0</v>
      </c>
      <c r="E21" s="56">
        <f t="shared" si="1"/>
        <v>0</v>
      </c>
      <c r="F21" s="62">
        <f t="shared" si="6"/>
        <v>0</v>
      </c>
      <c r="G21" s="56">
        <f t="shared" si="2"/>
        <v>0</v>
      </c>
      <c r="H21" s="56">
        <f t="shared" si="3"/>
        <v>0</v>
      </c>
      <c r="I21" s="58">
        <f t="shared" si="4"/>
        <v>0</v>
      </c>
    </row>
    <row r="22" spans="2:9" x14ac:dyDescent="0.25">
      <c r="B22" s="111">
        <v>13</v>
      </c>
      <c r="C22" s="56">
        <f t="shared" si="0"/>
        <v>0</v>
      </c>
      <c r="D22" s="62">
        <f t="shared" si="5"/>
        <v>0</v>
      </c>
      <c r="E22" s="56">
        <f t="shared" si="1"/>
        <v>0</v>
      </c>
      <c r="F22" s="56">
        <f t="shared" si="6"/>
        <v>0</v>
      </c>
      <c r="G22" s="56">
        <f t="shared" si="2"/>
        <v>0</v>
      </c>
      <c r="H22" s="56">
        <f t="shared" si="3"/>
        <v>0</v>
      </c>
      <c r="I22" s="58">
        <f t="shared" si="4"/>
        <v>0</v>
      </c>
    </row>
    <row r="23" spans="2:9" x14ac:dyDescent="0.25">
      <c r="B23" s="111">
        <v>14</v>
      </c>
      <c r="C23" s="56">
        <f t="shared" si="0"/>
        <v>0</v>
      </c>
      <c r="D23" s="56">
        <f t="shared" si="5"/>
        <v>0</v>
      </c>
      <c r="E23" s="56">
        <f t="shared" si="1"/>
        <v>0</v>
      </c>
      <c r="F23" s="56">
        <f t="shared" si="6"/>
        <v>0</v>
      </c>
      <c r="G23" s="56">
        <f t="shared" si="2"/>
        <v>0</v>
      </c>
      <c r="H23" s="56">
        <f t="shared" si="3"/>
        <v>0</v>
      </c>
      <c r="I23" s="58">
        <f t="shared" si="4"/>
        <v>0</v>
      </c>
    </row>
    <row r="24" spans="2:9" x14ac:dyDescent="0.25">
      <c r="B24" s="111">
        <v>15</v>
      </c>
      <c r="C24" s="56">
        <f t="shared" si="0"/>
        <v>0</v>
      </c>
      <c r="D24" s="56">
        <f t="shared" si="5"/>
        <v>0</v>
      </c>
      <c r="E24" s="56">
        <f t="shared" si="1"/>
        <v>0</v>
      </c>
      <c r="F24" s="56">
        <f t="shared" si="6"/>
        <v>0</v>
      </c>
      <c r="G24" s="56">
        <f t="shared" si="2"/>
        <v>0</v>
      </c>
      <c r="H24" s="56">
        <f t="shared" si="3"/>
        <v>0</v>
      </c>
      <c r="I24" s="58">
        <f t="shared" si="4"/>
        <v>0</v>
      </c>
    </row>
    <row r="25" spans="2:9" x14ac:dyDescent="0.25">
      <c r="B25" s="111">
        <v>16</v>
      </c>
      <c r="C25" s="56">
        <f t="shared" si="0"/>
        <v>0</v>
      </c>
      <c r="D25" s="56">
        <f t="shared" si="5"/>
        <v>0</v>
      </c>
      <c r="E25" s="56">
        <f t="shared" si="1"/>
        <v>0</v>
      </c>
      <c r="F25" s="56">
        <f t="shared" si="6"/>
        <v>0</v>
      </c>
      <c r="G25" s="56">
        <f t="shared" si="2"/>
        <v>0</v>
      </c>
      <c r="H25" s="56">
        <f t="shared" si="3"/>
        <v>0</v>
      </c>
      <c r="I25" s="58">
        <f t="shared" si="4"/>
        <v>0</v>
      </c>
    </row>
    <row r="26" spans="2:9" x14ac:dyDescent="0.25">
      <c r="B26" s="111">
        <v>17</v>
      </c>
      <c r="C26" s="56">
        <f t="shared" si="0"/>
        <v>0</v>
      </c>
      <c r="D26" s="56">
        <f t="shared" si="5"/>
        <v>0</v>
      </c>
      <c r="E26" s="56">
        <f t="shared" si="1"/>
        <v>0</v>
      </c>
      <c r="F26" s="56">
        <f t="shared" si="6"/>
        <v>0</v>
      </c>
      <c r="G26" s="56">
        <f t="shared" si="2"/>
        <v>0</v>
      </c>
      <c r="H26" s="56">
        <f t="shared" si="3"/>
        <v>0</v>
      </c>
      <c r="I26" s="58">
        <f t="shared" si="4"/>
        <v>0</v>
      </c>
    </row>
    <row r="27" spans="2:9" x14ac:dyDescent="0.25">
      <c r="B27" s="111">
        <v>18</v>
      </c>
      <c r="C27" s="56">
        <f t="shared" si="0"/>
        <v>0</v>
      </c>
      <c r="D27" s="56">
        <f t="shared" si="5"/>
        <v>0</v>
      </c>
      <c r="E27" s="56">
        <f t="shared" si="1"/>
        <v>0</v>
      </c>
      <c r="F27" s="56">
        <f t="shared" si="6"/>
        <v>0</v>
      </c>
      <c r="G27" s="56">
        <f t="shared" si="2"/>
        <v>0</v>
      </c>
      <c r="H27" s="56">
        <f t="shared" si="3"/>
        <v>0</v>
      </c>
      <c r="I27" s="58">
        <f t="shared" si="4"/>
        <v>0</v>
      </c>
    </row>
    <row r="28" spans="2:9" x14ac:dyDescent="0.25">
      <c r="B28" s="111">
        <v>19</v>
      </c>
      <c r="C28" s="56">
        <f t="shared" si="0"/>
        <v>0</v>
      </c>
      <c r="D28" s="56">
        <f t="shared" si="5"/>
        <v>0</v>
      </c>
      <c r="E28" s="56">
        <f t="shared" si="1"/>
        <v>0</v>
      </c>
      <c r="F28" s="56">
        <f t="shared" si="6"/>
        <v>0</v>
      </c>
      <c r="G28" s="56">
        <f t="shared" si="2"/>
        <v>0</v>
      </c>
      <c r="H28" s="56">
        <f t="shared" si="3"/>
        <v>0</v>
      </c>
      <c r="I28" s="58">
        <f t="shared" si="4"/>
        <v>0</v>
      </c>
    </row>
    <row r="29" spans="2:9" x14ac:dyDescent="0.25">
      <c r="B29" s="111">
        <v>20</v>
      </c>
      <c r="C29" s="56">
        <f t="shared" si="0"/>
        <v>0</v>
      </c>
      <c r="D29" s="56">
        <f t="shared" si="5"/>
        <v>0</v>
      </c>
      <c r="E29" s="56">
        <f t="shared" si="1"/>
        <v>0</v>
      </c>
      <c r="F29" s="56">
        <f t="shared" si="6"/>
        <v>0</v>
      </c>
      <c r="G29" s="56">
        <f t="shared" si="2"/>
        <v>0</v>
      </c>
      <c r="H29" s="56">
        <f t="shared" si="3"/>
        <v>0</v>
      </c>
      <c r="I29" s="58">
        <f t="shared" si="4"/>
        <v>0</v>
      </c>
    </row>
    <row r="30" spans="2:9" x14ac:dyDescent="0.25">
      <c r="B30" s="111">
        <v>21</v>
      </c>
      <c r="C30" s="56">
        <f t="shared" si="0"/>
        <v>0</v>
      </c>
      <c r="D30" s="56">
        <f t="shared" si="5"/>
        <v>0</v>
      </c>
      <c r="E30" s="56">
        <f t="shared" si="1"/>
        <v>0</v>
      </c>
      <c r="F30" s="56">
        <f t="shared" si="6"/>
        <v>0</v>
      </c>
      <c r="G30" s="56">
        <f t="shared" si="2"/>
        <v>0</v>
      </c>
      <c r="H30" s="56">
        <f t="shared" si="3"/>
        <v>0</v>
      </c>
      <c r="I30" s="58">
        <f t="shared" si="4"/>
        <v>0</v>
      </c>
    </row>
    <row r="31" spans="2:9" x14ac:dyDescent="0.25">
      <c r="B31" s="111">
        <v>22</v>
      </c>
      <c r="C31" s="56">
        <f t="shared" si="0"/>
        <v>0</v>
      </c>
      <c r="D31" s="56">
        <f t="shared" si="5"/>
        <v>0</v>
      </c>
      <c r="E31" s="56">
        <f t="shared" si="1"/>
        <v>0</v>
      </c>
      <c r="F31" s="56">
        <f t="shared" si="6"/>
        <v>0</v>
      </c>
      <c r="G31" s="56">
        <f t="shared" si="2"/>
        <v>0</v>
      </c>
      <c r="H31" s="56">
        <f t="shared" si="3"/>
        <v>0</v>
      </c>
      <c r="I31" s="58">
        <f t="shared" si="4"/>
        <v>0</v>
      </c>
    </row>
    <row r="32" spans="2:9" x14ac:dyDescent="0.25">
      <c r="B32" s="111">
        <v>23</v>
      </c>
      <c r="C32" s="56">
        <f t="shared" si="0"/>
        <v>0</v>
      </c>
      <c r="D32" s="56">
        <f t="shared" si="5"/>
        <v>0</v>
      </c>
      <c r="E32" s="56">
        <f t="shared" si="1"/>
        <v>0</v>
      </c>
      <c r="F32" s="56">
        <f t="shared" si="6"/>
        <v>0</v>
      </c>
      <c r="G32" s="56">
        <f t="shared" si="2"/>
        <v>0</v>
      </c>
      <c r="H32" s="56">
        <f t="shared" si="3"/>
        <v>0</v>
      </c>
      <c r="I32" s="58">
        <f t="shared" si="4"/>
        <v>0</v>
      </c>
    </row>
    <row r="33" spans="2:9" x14ac:dyDescent="0.25">
      <c r="B33" s="111">
        <v>24</v>
      </c>
      <c r="C33" s="56">
        <f t="shared" si="0"/>
        <v>0</v>
      </c>
      <c r="D33" s="56">
        <f t="shared" si="5"/>
        <v>0</v>
      </c>
      <c r="E33" s="56">
        <f t="shared" si="1"/>
        <v>0</v>
      </c>
      <c r="F33" s="62">
        <f t="shared" si="6"/>
        <v>0</v>
      </c>
      <c r="G33" s="56">
        <f t="shared" si="2"/>
        <v>0</v>
      </c>
      <c r="H33" s="56">
        <f t="shared" si="3"/>
        <v>0</v>
      </c>
      <c r="I33" s="58">
        <f t="shared" si="4"/>
        <v>0</v>
      </c>
    </row>
    <row r="34" spans="2:9" x14ac:dyDescent="0.25">
      <c r="B34" s="111">
        <v>25</v>
      </c>
      <c r="C34" s="56">
        <f t="shared" si="0"/>
        <v>0</v>
      </c>
      <c r="D34" s="62">
        <f t="shared" si="5"/>
        <v>0</v>
      </c>
      <c r="E34" s="56">
        <f t="shared" si="1"/>
        <v>0</v>
      </c>
      <c r="F34" s="56">
        <f t="shared" si="6"/>
        <v>0</v>
      </c>
      <c r="G34" s="56">
        <f t="shared" si="2"/>
        <v>0</v>
      </c>
      <c r="H34" s="56">
        <f t="shared" si="3"/>
        <v>0</v>
      </c>
      <c r="I34" s="58">
        <f t="shared" si="4"/>
        <v>0</v>
      </c>
    </row>
    <row r="35" spans="2:9" x14ac:dyDescent="0.25">
      <c r="B35" s="111">
        <v>26</v>
      </c>
      <c r="C35" s="56">
        <f t="shared" si="0"/>
        <v>0</v>
      </c>
      <c r="D35" s="56">
        <f t="shared" si="5"/>
        <v>0</v>
      </c>
      <c r="E35" s="56">
        <f t="shared" si="1"/>
        <v>0</v>
      </c>
      <c r="F35" s="56">
        <f t="shared" si="6"/>
        <v>0</v>
      </c>
      <c r="G35" s="56">
        <f t="shared" si="2"/>
        <v>0</v>
      </c>
      <c r="H35" s="56">
        <f t="shared" si="3"/>
        <v>0</v>
      </c>
      <c r="I35" s="58">
        <f t="shared" si="4"/>
        <v>0</v>
      </c>
    </row>
    <row r="36" spans="2:9" x14ac:dyDescent="0.25">
      <c r="B36" s="111">
        <v>27</v>
      </c>
      <c r="C36" s="56">
        <f t="shared" si="0"/>
        <v>0</v>
      </c>
      <c r="D36" s="56">
        <f t="shared" si="5"/>
        <v>0</v>
      </c>
      <c r="E36" s="56">
        <f t="shared" si="1"/>
        <v>0</v>
      </c>
      <c r="F36" s="56">
        <f t="shared" si="6"/>
        <v>0</v>
      </c>
      <c r="G36" s="56">
        <f t="shared" si="2"/>
        <v>0</v>
      </c>
      <c r="H36" s="56">
        <f t="shared" si="3"/>
        <v>0</v>
      </c>
      <c r="I36" s="58">
        <f t="shared" si="4"/>
        <v>0</v>
      </c>
    </row>
    <row r="37" spans="2:9" x14ac:dyDescent="0.25">
      <c r="B37" s="111">
        <v>28</v>
      </c>
      <c r="C37" s="56">
        <f t="shared" si="0"/>
        <v>0</v>
      </c>
      <c r="D37" s="56">
        <f t="shared" si="5"/>
        <v>0</v>
      </c>
      <c r="E37" s="56">
        <f t="shared" si="1"/>
        <v>0</v>
      </c>
      <c r="F37" s="56">
        <f t="shared" si="6"/>
        <v>0</v>
      </c>
      <c r="G37" s="56">
        <f t="shared" si="2"/>
        <v>0</v>
      </c>
      <c r="H37" s="56">
        <f t="shared" si="3"/>
        <v>0</v>
      </c>
      <c r="I37" s="58">
        <f t="shared" si="4"/>
        <v>0</v>
      </c>
    </row>
    <row r="38" spans="2:9" x14ac:dyDescent="0.25">
      <c r="B38" s="111">
        <v>29</v>
      </c>
      <c r="C38" s="56">
        <f t="shared" si="0"/>
        <v>0</v>
      </c>
      <c r="D38" s="56">
        <f t="shared" si="5"/>
        <v>0</v>
      </c>
      <c r="E38" s="56">
        <f t="shared" si="1"/>
        <v>0</v>
      </c>
      <c r="F38" s="56">
        <f t="shared" si="6"/>
        <v>0</v>
      </c>
      <c r="G38" s="56">
        <f t="shared" si="2"/>
        <v>0</v>
      </c>
      <c r="H38" s="56">
        <f t="shared" si="3"/>
        <v>0</v>
      </c>
      <c r="I38" s="58">
        <f t="shared" si="4"/>
        <v>0</v>
      </c>
    </row>
    <row r="39" spans="2:9" x14ac:dyDescent="0.25">
      <c r="B39" s="111">
        <v>30</v>
      </c>
      <c r="C39" s="56">
        <f t="shared" si="0"/>
        <v>0</v>
      </c>
      <c r="D39" s="56">
        <f t="shared" si="5"/>
        <v>0</v>
      </c>
      <c r="E39" s="56">
        <f t="shared" si="1"/>
        <v>0</v>
      </c>
      <c r="F39" s="56">
        <f t="shared" si="6"/>
        <v>0</v>
      </c>
      <c r="G39" s="56">
        <f t="shared" si="2"/>
        <v>0</v>
      </c>
      <c r="H39" s="56">
        <f t="shared" si="3"/>
        <v>0</v>
      </c>
      <c r="I39" s="58">
        <f t="shared" si="4"/>
        <v>0</v>
      </c>
    </row>
    <row r="40" spans="2:9" x14ac:dyDescent="0.25">
      <c r="B40" s="111">
        <v>31</v>
      </c>
      <c r="C40" s="56">
        <f t="shared" si="0"/>
        <v>0</v>
      </c>
      <c r="D40" s="56">
        <f t="shared" si="5"/>
        <v>0</v>
      </c>
      <c r="E40" s="56">
        <f t="shared" si="1"/>
        <v>0</v>
      </c>
      <c r="F40" s="56">
        <f t="shared" si="6"/>
        <v>0</v>
      </c>
      <c r="G40" s="56">
        <f t="shared" si="2"/>
        <v>0</v>
      </c>
      <c r="H40" s="56">
        <f t="shared" si="3"/>
        <v>0</v>
      </c>
      <c r="I40" s="58">
        <f t="shared" si="4"/>
        <v>0</v>
      </c>
    </row>
    <row r="41" spans="2:9" x14ac:dyDescent="0.25">
      <c r="B41" s="111">
        <v>32</v>
      </c>
      <c r="C41" s="56">
        <f t="shared" si="0"/>
        <v>0</v>
      </c>
      <c r="D41" s="56">
        <f t="shared" si="5"/>
        <v>0</v>
      </c>
      <c r="E41" s="56">
        <f t="shared" si="1"/>
        <v>0</v>
      </c>
      <c r="F41" s="56">
        <f t="shared" si="6"/>
        <v>0</v>
      </c>
      <c r="G41" s="56">
        <f t="shared" si="2"/>
        <v>0</v>
      </c>
      <c r="H41" s="56">
        <f t="shared" si="3"/>
        <v>0</v>
      </c>
      <c r="I41" s="58">
        <f t="shared" si="4"/>
        <v>0</v>
      </c>
    </row>
    <row r="42" spans="2:9" x14ac:dyDescent="0.25">
      <c r="B42" s="111">
        <v>33</v>
      </c>
      <c r="C42" s="56">
        <f t="shared" si="0"/>
        <v>0</v>
      </c>
      <c r="D42" s="56">
        <f t="shared" si="5"/>
        <v>0</v>
      </c>
      <c r="E42" s="56">
        <f t="shared" si="1"/>
        <v>0</v>
      </c>
      <c r="F42" s="56">
        <f t="shared" si="6"/>
        <v>0</v>
      </c>
      <c r="G42" s="56">
        <f t="shared" si="2"/>
        <v>0</v>
      </c>
      <c r="H42" s="56">
        <f t="shared" si="3"/>
        <v>0</v>
      </c>
      <c r="I42" s="58">
        <f t="shared" si="4"/>
        <v>0</v>
      </c>
    </row>
    <row r="43" spans="2:9" x14ac:dyDescent="0.25">
      <c r="B43" s="111">
        <v>34</v>
      </c>
      <c r="C43" s="56">
        <f t="shared" si="0"/>
        <v>0</v>
      </c>
      <c r="D43" s="56">
        <f t="shared" si="5"/>
        <v>0</v>
      </c>
      <c r="E43" s="56">
        <f t="shared" si="1"/>
        <v>0</v>
      </c>
      <c r="F43" s="56">
        <f t="shared" si="6"/>
        <v>0</v>
      </c>
      <c r="G43" s="56">
        <f t="shared" si="2"/>
        <v>0</v>
      </c>
      <c r="H43" s="56">
        <f t="shared" si="3"/>
        <v>0</v>
      </c>
      <c r="I43" s="58">
        <f t="shared" si="4"/>
        <v>0</v>
      </c>
    </row>
    <row r="44" spans="2:9" x14ac:dyDescent="0.25">
      <c r="B44" s="111">
        <v>35</v>
      </c>
      <c r="C44" s="56">
        <f t="shared" si="0"/>
        <v>0</v>
      </c>
      <c r="D44" s="56">
        <f t="shared" si="5"/>
        <v>0</v>
      </c>
      <c r="E44" s="56">
        <f t="shared" si="1"/>
        <v>0</v>
      </c>
      <c r="F44" s="56">
        <f t="shared" si="6"/>
        <v>0</v>
      </c>
      <c r="G44" s="56">
        <f t="shared" si="2"/>
        <v>0</v>
      </c>
      <c r="H44" s="56">
        <f t="shared" si="3"/>
        <v>0</v>
      </c>
      <c r="I44" s="58">
        <f t="shared" si="4"/>
        <v>0</v>
      </c>
    </row>
    <row r="45" spans="2:9" x14ac:dyDescent="0.25">
      <c r="B45" s="111">
        <v>36</v>
      </c>
      <c r="C45" s="56">
        <f t="shared" si="0"/>
        <v>0</v>
      </c>
      <c r="D45" s="56">
        <f t="shared" si="5"/>
        <v>0</v>
      </c>
      <c r="E45" s="56">
        <f t="shared" si="1"/>
        <v>0</v>
      </c>
      <c r="F45" s="62">
        <f t="shared" si="6"/>
        <v>0</v>
      </c>
      <c r="G45" s="56">
        <f t="shared" si="2"/>
        <v>0</v>
      </c>
      <c r="H45" s="56">
        <f t="shared" si="3"/>
        <v>0</v>
      </c>
      <c r="I45" s="58">
        <f t="shared" si="4"/>
        <v>0</v>
      </c>
    </row>
    <row r="46" spans="2:9" x14ac:dyDescent="0.25">
      <c r="B46" s="111">
        <v>37</v>
      </c>
      <c r="C46" s="56">
        <f t="shared" si="0"/>
        <v>0</v>
      </c>
      <c r="D46" s="56">
        <f t="shared" si="5"/>
        <v>0</v>
      </c>
      <c r="E46" s="56">
        <f t="shared" si="1"/>
        <v>0</v>
      </c>
      <c r="F46" s="56">
        <f t="shared" si="6"/>
        <v>0</v>
      </c>
      <c r="G46" s="56">
        <f t="shared" si="2"/>
        <v>0</v>
      </c>
      <c r="H46" s="56">
        <f t="shared" si="3"/>
        <v>0</v>
      </c>
      <c r="I46" s="58">
        <f t="shared" si="4"/>
        <v>0</v>
      </c>
    </row>
    <row r="47" spans="2:9" x14ac:dyDescent="0.25">
      <c r="B47" s="111">
        <v>38</v>
      </c>
      <c r="C47" s="56">
        <f t="shared" si="0"/>
        <v>0</v>
      </c>
      <c r="D47" s="56">
        <f t="shared" si="5"/>
        <v>0</v>
      </c>
      <c r="E47" s="56">
        <f t="shared" si="1"/>
        <v>0</v>
      </c>
      <c r="F47" s="56">
        <f t="shared" si="6"/>
        <v>0</v>
      </c>
      <c r="G47" s="56">
        <f t="shared" si="2"/>
        <v>0</v>
      </c>
      <c r="H47" s="56">
        <f t="shared" si="3"/>
        <v>0</v>
      </c>
      <c r="I47" s="58">
        <f t="shared" si="4"/>
        <v>0</v>
      </c>
    </row>
    <row r="48" spans="2:9" x14ac:dyDescent="0.25">
      <c r="B48" s="111">
        <v>39</v>
      </c>
      <c r="C48" s="56">
        <f t="shared" si="0"/>
        <v>0</v>
      </c>
      <c r="D48" s="56">
        <f t="shared" si="5"/>
        <v>0</v>
      </c>
      <c r="E48" s="56">
        <f t="shared" si="1"/>
        <v>0</v>
      </c>
      <c r="F48" s="56">
        <f t="shared" si="6"/>
        <v>0</v>
      </c>
      <c r="G48" s="56">
        <f t="shared" si="2"/>
        <v>0</v>
      </c>
      <c r="H48" s="56">
        <f t="shared" si="3"/>
        <v>0</v>
      </c>
      <c r="I48" s="58">
        <f t="shared" si="4"/>
        <v>0</v>
      </c>
    </row>
    <row r="49" spans="2:9" x14ac:dyDescent="0.25">
      <c r="B49" s="111">
        <v>40</v>
      </c>
      <c r="C49" s="56">
        <f t="shared" si="0"/>
        <v>0</v>
      </c>
      <c r="D49" s="56">
        <f t="shared" si="5"/>
        <v>0</v>
      </c>
      <c r="E49" s="56">
        <f t="shared" si="1"/>
        <v>0</v>
      </c>
      <c r="F49" s="56">
        <f t="shared" si="6"/>
        <v>0</v>
      </c>
      <c r="G49" s="56">
        <f t="shared" si="2"/>
        <v>0</v>
      </c>
      <c r="H49" s="56">
        <f t="shared" si="3"/>
        <v>0</v>
      </c>
      <c r="I49" s="58">
        <f t="shared" si="4"/>
        <v>0</v>
      </c>
    </row>
    <row r="50" spans="2:9" x14ac:dyDescent="0.25">
      <c r="B50" s="111">
        <v>41</v>
      </c>
      <c r="C50" s="56">
        <f t="shared" si="0"/>
        <v>0</v>
      </c>
      <c r="D50" s="56">
        <f t="shared" si="5"/>
        <v>0</v>
      </c>
      <c r="E50" s="56">
        <f t="shared" si="1"/>
        <v>0</v>
      </c>
      <c r="F50" s="56">
        <f t="shared" si="6"/>
        <v>0</v>
      </c>
      <c r="G50" s="56">
        <f t="shared" si="2"/>
        <v>0</v>
      </c>
      <c r="H50" s="56">
        <f t="shared" si="3"/>
        <v>0</v>
      </c>
      <c r="I50" s="58">
        <f t="shared" si="4"/>
        <v>0</v>
      </c>
    </row>
    <row r="51" spans="2:9" x14ac:dyDescent="0.25">
      <c r="B51" s="111">
        <v>42</v>
      </c>
      <c r="C51" s="56">
        <f t="shared" si="0"/>
        <v>0</v>
      </c>
      <c r="D51" s="56">
        <f t="shared" si="5"/>
        <v>0</v>
      </c>
      <c r="E51" s="56">
        <f t="shared" si="1"/>
        <v>0</v>
      </c>
      <c r="F51" s="56">
        <f t="shared" si="6"/>
        <v>0</v>
      </c>
      <c r="G51" s="56">
        <f t="shared" si="2"/>
        <v>0</v>
      </c>
      <c r="H51" s="56">
        <f t="shared" si="3"/>
        <v>0</v>
      </c>
      <c r="I51" s="58">
        <f t="shared" si="4"/>
        <v>0</v>
      </c>
    </row>
    <row r="52" spans="2:9" x14ac:dyDescent="0.25">
      <c r="B52" s="111">
        <v>43</v>
      </c>
      <c r="C52" s="56">
        <f t="shared" si="0"/>
        <v>0</v>
      </c>
      <c r="D52" s="56">
        <f t="shared" si="5"/>
        <v>0</v>
      </c>
      <c r="E52" s="56">
        <f t="shared" si="1"/>
        <v>0</v>
      </c>
      <c r="F52" s="56">
        <f t="shared" si="6"/>
        <v>0</v>
      </c>
      <c r="G52" s="56">
        <f t="shared" si="2"/>
        <v>0</v>
      </c>
      <c r="H52" s="56">
        <f t="shared" si="3"/>
        <v>0</v>
      </c>
      <c r="I52" s="58">
        <f t="shared" si="4"/>
        <v>0</v>
      </c>
    </row>
    <row r="53" spans="2:9" x14ac:dyDescent="0.25">
      <c r="B53" s="111">
        <v>44</v>
      </c>
      <c r="C53" s="56">
        <f t="shared" si="0"/>
        <v>0</v>
      </c>
      <c r="D53" s="56">
        <f t="shared" si="5"/>
        <v>0</v>
      </c>
      <c r="E53" s="56">
        <f t="shared" si="1"/>
        <v>0</v>
      </c>
      <c r="F53" s="56">
        <f t="shared" si="6"/>
        <v>0</v>
      </c>
      <c r="G53" s="56">
        <f t="shared" si="2"/>
        <v>0</v>
      </c>
      <c r="H53" s="56">
        <f t="shared" si="3"/>
        <v>0</v>
      </c>
      <c r="I53" s="58">
        <f t="shared" si="4"/>
        <v>0</v>
      </c>
    </row>
    <row r="54" spans="2:9" x14ac:dyDescent="0.25">
      <c r="B54" s="111">
        <v>45</v>
      </c>
      <c r="C54" s="56">
        <f t="shared" si="0"/>
        <v>0</v>
      </c>
      <c r="D54" s="56">
        <f t="shared" si="5"/>
        <v>0</v>
      </c>
      <c r="E54" s="56">
        <f t="shared" si="1"/>
        <v>0</v>
      </c>
      <c r="F54" s="56">
        <f t="shared" si="6"/>
        <v>0</v>
      </c>
      <c r="G54" s="56">
        <f t="shared" si="2"/>
        <v>0</v>
      </c>
      <c r="H54" s="56">
        <f t="shared" si="3"/>
        <v>0</v>
      </c>
      <c r="I54" s="58">
        <f t="shared" si="4"/>
        <v>0</v>
      </c>
    </row>
    <row r="55" spans="2:9" x14ac:dyDescent="0.25">
      <c r="B55" s="111">
        <v>46</v>
      </c>
      <c r="C55" s="56">
        <f t="shared" si="0"/>
        <v>0</v>
      </c>
      <c r="D55" s="56">
        <f t="shared" si="5"/>
        <v>0</v>
      </c>
      <c r="E55" s="56">
        <f t="shared" si="1"/>
        <v>0</v>
      </c>
      <c r="F55" s="56">
        <f t="shared" si="6"/>
        <v>0</v>
      </c>
      <c r="G55" s="56">
        <f t="shared" si="2"/>
        <v>0</v>
      </c>
      <c r="H55" s="56">
        <f t="shared" si="3"/>
        <v>0</v>
      </c>
      <c r="I55" s="58">
        <f t="shared" si="4"/>
        <v>0</v>
      </c>
    </row>
    <row r="56" spans="2:9" x14ac:dyDescent="0.25">
      <c r="B56" s="111">
        <v>47</v>
      </c>
      <c r="C56" s="56">
        <f t="shared" si="0"/>
        <v>0</v>
      </c>
      <c r="D56" s="56">
        <f t="shared" si="5"/>
        <v>0</v>
      </c>
      <c r="E56" s="56">
        <f t="shared" si="1"/>
        <v>0</v>
      </c>
      <c r="F56" s="62">
        <f t="shared" si="6"/>
        <v>0</v>
      </c>
      <c r="G56" s="56">
        <f t="shared" si="2"/>
        <v>0</v>
      </c>
      <c r="H56" s="56">
        <f t="shared" si="3"/>
        <v>0</v>
      </c>
      <c r="I56" s="58">
        <f t="shared" si="4"/>
        <v>0</v>
      </c>
    </row>
    <row r="57" spans="2:9" x14ac:dyDescent="0.25">
      <c r="B57" s="111">
        <v>48</v>
      </c>
      <c r="C57" s="56">
        <f t="shared" si="0"/>
        <v>0</v>
      </c>
      <c r="D57" s="56">
        <f t="shared" si="5"/>
        <v>0</v>
      </c>
      <c r="E57" s="56">
        <f t="shared" si="1"/>
        <v>0</v>
      </c>
      <c r="F57" s="56">
        <f t="shared" si="6"/>
        <v>0</v>
      </c>
      <c r="G57" s="56">
        <f t="shared" si="2"/>
        <v>0</v>
      </c>
      <c r="H57" s="56"/>
      <c r="I57" s="58"/>
    </row>
  </sheetData>
  <sheetProtection selectLockedCells="1"/>
  <mergeCells count="6">
    <mergeCell ref="A5:B5"/>
    <mergeCell ref="A6:B6"/>
    <mergeCell ref="A1:B1"/>
    <mergeCell ref="A2:B2"/>
    <mergeCell ref="A3:B3"/>
    <mergeCell ref="A4:B4"/>
  </mergeCells>
  <phoneticPr fontId="17" type="noConversion"/>
  <pageMargins left="0.78740157480314965" right="0.78740157480314965" top="0.98425196850393704" bottom="0.98425196850393704" header="0.51181102362204722" footer="0.51181102362204722"/>
  <pageSetup paperSize="9" scale="50" orientation="landscape" copies="6" r:id="rId1"/>
  <headerFooter alignWithMargins="0">
    <oddHeader>&amp;F</oddHeader>
    <oddFooter>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30"/>
  <sheetViews>
    <sheetView workbookViewId="0">
      <selection activeCell="E2" sqref="E2"/>
    </sheetView>
  </sheetViews>
  <sheetFormatPr defaultColWidth="11.44140625" defaultRowHeight="13.2" x14ac:dyDescent="0.25"/>
  <cols>
    <col min="1" max="1" width="34.88671875" style="150" customWidth="1"/>
    <col min="2" max="2" width="23.88671875" style="150" bestFit="1" customWidth="1"/>
    <col min="3" max="16384" width="11.44140625" style="150"/>
  </cols>
  <sheetData>
    <row r="1" spans="1:14" x14ac:dyDescent="0.25">
      <c r="A1" s="649" t="s">
        <v>408</v>
      </c>
      <c r="B1" s="613" t="s">
        <v>409</v>
      </c>
      <c r="C1" s="613" t="s">
        <v>410</v>
      </c>
      <c r="D1" s="613" t="s">
        <v>411</v>
      </c>
      <c r="E1" s="613" t="s">
        <v>412</v>
      </c>
      <c r="F1" s="613" t="s">
        <v>413</v>
      </c>
      <c r="G1" s="613" t="s">
        <v>414</v>
      </c>
      <c r="H1" s="613" t="s">
        <v>415</v>
      </c>
      <c r="I1" s="613" t="s">
        <v>416</v>
      </c>
      <c r="J1" s="613" t="s">
        <v>417</v>
      </c>
      <c r="K1" s="613" t="s">
        <v>418</v>
      </c>
      <c r="L1" s="613" t="s">
        <v>419</v>
      </c>
      <c r="M1" s="613" t="s">
        <v>420</v>
      </c>
      <c r="N1" s="613" t="s">
        <v>421</v>
      </c>
    </row>
    <row r="2" spans="1:14" x14ac:dyDescent="0.25">
      <c r="A2" s="649"/>
      <c r="B2" s="150" t="str">
        <f>Ventes!A29</f>
        <v>Ventes - services</v>
      </c>
      <c r="C2" s="150">
        <f>Ventes!$D13*Ventes!I13</f>
        <v>7200</v>
      </c>
      <c r="D2" s="150">
        <f>Ventes!$D13*Ventes!J13</f>
        <v>8000</v>
      </c>
      <c r="E2" s="150">
        <f>Ventes!$D13*Ventes!K13</f>
        <v>8000</v>
      </c>
      <c r="F2" s="150">
        <f>Ventes!$D13*Ventes!L13</f>
        <v>4000</v>
      </c>
      <c r="G2" s="150">
        <f>Ventes!$D13*Ventes!M13</f>
        <v>8000</v>
      </c>
      <c r="H2" s="150">
        <f>Ventes!$D13*Ventes!N13</f>
        <v>8000</v>
      </c>
      <c r="I2" s="150">
        <f>Ventes!$D13*Ventes!O13</f>
        <v>4000</v>
      </c>
      <c r="J2" s="150">
        <f>Ventes!$D13*Ventes!P13</f>
        <v>4000</v>
      </c>
      <c r="K2" s="150">
        <f>Ventes!$D13*Ventes!Q13</f>
        <v>8000</v>
      </c>
      <c r="L2" s="150">
        <f>Ventes!$D13*Ventes!R13</f>
        <v>8000</v>
      </c>
      <c r="M2" s="150">
        <f>Ventes!$D13*Ventes!S13</f>
        <v>8000</v>
      </c>
      <c r="N2" s="150">
        <f>Ventes!$D13*Ventes!T13</f>
        <v>4000</v>
      </c>
    </row>
    <row r="3" spans="1:14" x14ac:dyDescent="0.25">
      <c r="A3" s="649"/>
      <c r="B3" s="150" t="str">
        <f>Ventes!A30</f>
        <v>Coopérateurs</v>
      </c>
      <c r="C3" s="150">
        <f>Ventes!$D14*Ventes!I14</f>
        <v>400</v>
      </c>
      <c r="D3" s="150">
        <f>Ventes!$D14*Ventes!J14</f>
        <v>400</v>
      </c>
      <c r="E3" s="150">
        <f>Ventes!$D14*Ventes!K14</f>
        <v>400</v>
      </c>
      <c r="F3" s="150">
        <f>Ventes!$D14*Ventes!L14</f>
        <v>400</v>
      </c>
      <c r="G3" s="150">
        <f>Ventes!$D14*Ventes!M14</f>
        <v>400</v>
      </c>
      <c r="H3" s="150">
        <f>Ventes!$D14*Ventes!N14</f>
        <v>400</v>
      </c>
      <c r="I3" s="150">
        <f>Ventes!$D14*Ventes!O14</f>
        <v>400</v>
      </c>
      <c r="J3" s="150">
        <f>Ventes!$D14*Ventes!P14</f>
        <v>400</v>
      </c>
      <c r="K3" s="150">
        <f>Ventes!$D14*Ventes!Q14</f>
        <v>400</v>
      </c>
      <c r="L3" s="150">
        <f>Ventes!$D14*Ventes!R14</f>
        <v>400</v>
      </c>
      <c r="M3" s="150">
        <f>Ventes!$D14*Ventes!S14</f>
        <v>400</v>
      </c>
      <c r="N3" s="150">
        <f>Ventes!$D14*Ventes!T14</f>
        <v>400</v>
      </c>
    </row>
    <row r="4" spans="1:14" x14ac:dyDescent="0.25">
      <c r="A4" s="649"/>
      <c r="B4" s="150" t="str">
        <f>Ventes!A31</f>
        <v>equierelation/evenement</v>
      </c>
      <c r="C4" s="150">
        <f>Ventes!$D15*Ventes!I15</f>
        <v>600</v>
      </c>
      <c r="D4" s="150">
        <f>Ventes!$D15*Ventes!J15</f>
        <v>600</v>
      </c>
      <c r="E4" s="150">
        <f>Ventes!$D15*Ventes!K15</f>
        <v>600</v>
      </c>
      <c r="F4" s="150">
        <f>Ventes!$D15*Ventes!L15</f>
        <v>1800</v>
      </c>
      <c r="G4" s="150">
        <f>Ventes!$D15*Ventes!M15</f>
        <v>600</v>
      </c>
      <c r="H4" s="150">
        <f>Ventes!$D15*Ventes!N15</f>
        <v>600</v>
      </c>
      <c r="I4" s="150">
        <f>Ventes!$D15*Ventes!O15</f>
        <v>1200</v>
      </c>
      <c r="J4" s="150">
        <f>Ventes!$D15*Ventes!P15</f>
        <v>1200</v>
      </c>
      <c r="K4" s="150">
        <f>Ventes!$D15*Ventes!Q15</f>
        <v>600</v>
      </c>
      <c r="L4" s="150">
        <f>Ventes!$D15*Ventes!R15</f>
        <v>600</v>
      </c>
      <c r="M4" s="150">
        <f>Ventes!$D15*Ventes!S15</f>
        <v>600</v>
      </c>
      <c r="N4" s="150">
        <f>Ventes!$D15*Ventes!T15</f>
        <v>600</v>
      </c>
    </row>
    <row r="5" spans="1:14" x14ac:dyDescent="0.25">
      <c r="A5" s="649"/>
      <c r="B5" s="150" t="str">
        <f>Ventes!A32</f>
        <v>subsides</v>
      </c>
      <c r="C5" s="150">
        <f>Ventes!$D16*Ventes!I16</f>
        <v>0</v>
      </c>
      <c r="D5" s="150">
        <f>Ventes!$D16*Ventes!J16</f>
        <v>0</v>
      </c>
      <c r="E5" s="150">
        <f>Ventes!$D16*Ventes!K16</f>
        <v>0</v>
      </c>
      <c r="F5" s="150">
        <f>Ventes!$D16*Ventes!L16</f>
        <v>0</v>
      </c>
      <c r="G5" s="150">
        <f>Ventes!$D16*Ventes!M16</f>
        <v>0</v>
      </c>
      <c r="H5" s="150">
        <f>Ventes!$D16*Ventes!N16</f>
        <v>0</v>
      </c>
      <c r="I5" s="150">
        <f>Ventes!$D16*Ventes!O16</f>
        <v>0</v>
      </c>
      <c r="J5" s="150">
        <f>Ventes!$D16*Ventes!P16</f>
        <v>0</v>
      </c>
      <c r="K5" s="150">
        <f>Ventes!$D16*Ventes!Q16</f>
        <v>0</v>
      </c>
      <c r="L5" s="150">
        <f>Ventes!$D16*Ventes!R16</f>
        <v>0</v>
      </c>
      <c r="M5" s="150">
        <f>Ventes!$D16*Ventes!S16</f>
        <v>0</v>
      </c>
      <c r="N5" s="150">
        <f>Ventes!$D16*Ventes!T16</f>
        <v>0</v>
      </c>
    </row>
    <row r="6" spans="1:14" x14ac:dyDescent="0.25">
      <c r="A6" s="649"/>
      <c r="B6" s="150" t="str">
        <f>Ventes!A33</f>
        <v>Produit/service 5</v>
      </c>
      <c r="C6" s="150">
        <f>Ventes!$D17*Ventes!I17</f>
        <v>0</v>
      </c>
      <c r="D6" s="150">
        <f>Ventes!$D17*Ventes!J17</f>
        <v>0</v>
      </c>
      <c r="E6" s="150">
        <f>Ventes!$D17*Ventes!K17</f>
        <v>0</v>
      </c>
      <c r="F6" s="150">
        <f>Ventes!$D17*Ventes!L17</f>
        <v>0</v>
      </c>
      <c r="G6" s="150">
        <f>Ventes!$D17*Ventes!M17</f>
        <v>0</v>
      </c>
      <c r="H6" s="150">
        <f>Ventes!$D17*Ventes!N17</f>
        <v>0</v>
      </c>
      <c r="I6" s="150">
        <f>Ventes!$D17*Ventes!O17</f>
        <v>0</v>
      </c>
      <c r="J6" s="150">
        <f>Ventes!$D17*Ventes!P17</f>
        <v>0</v>
      </c>
      <c r="K6" s="150">
        <f>Ventes!$D17*Ventes!Q17</f>
        <v>0</v>
      </c>
      <c r="L6" s="150">
        <f>Ventes!$D17*Ventes!R17</f>
        <v>0</v>
      </c>
      <c r="M6" s="150">
        <f>Ventes!$D17*Ventes!S17</f>
        <v>0</v>
      </c>
      <c r="N6" s="150">
        <f>Ventes!$D17*Ventes!T17</f>
        <v>0</v>
      </c>
    </row>
    <row r="7" spans="1:14" x14ac:dyDescent="0.25">
      <c r="A7" s="649"/>
      <c r="B7" s="150" t="str">
        <f>Ventes!A34</f>
        <v>Produit/service 6</v>
      </c>
      <c r="C7" s="150">
        <f>Ventes!$D18*Ventes!I18</f>
        <v>0</v>
      </c>
      <c r="D7" s="150">
        <f>Ventes!$D18*Ventes!J18</f>
        <v>0</v>
      </c>
      <c r="E7" s="150">
        <f>Ventes!$D18*Ventes!K18</f>
        <v>0</v>
      </c>
      <c r="F7" s="150">
        <f>Ventes!$D18*Ventes!L18</f>
        <v>0</v>
      </c>
      <c r="G7" s="150">
        <f>Ventes!$D18*Ventes!M18</f>
        <v>0</v>
      </c>
      <c r="H7" s="150">
        <f>Ventes!$D18*Ventes!N18</f>
        <v>0</v>
      </c>
      <c r="I7" s="150">
        <f>Ventes!$D18*Ventes!O18</f>
        <v>0</v>
      </c>
      <c r="J7" s="150">
        <f>Ventes!$D18*Ventes!P18</f>
        <v>0</v>
      </c>
      <c r="K7" s="150">
        <f>Ventes!$D18*Ventes!Q18</f>
        <v>0</v>
      </c>
      <c r="L7" s="150">
        <f>Ventes!$D18*Ventes!R18</f>
        <v>0</v>
      </c>
      <c r="M7" s="150">
        <f>Ventes!$D18*Ventes!S18</f>
        <v>0</v>
      </c>
      <c r="N7" s="150">
        <f>Ventes!$D18*Ventes!T18</f>
        <v>0</v>
      </c>
    </row>
    <row r="8" spans="1:14" x14ac:dyDescent="0.25">
      <c r="A8" s="649"/>
      <c r="B8" s="150" t="str">
        <f>Ventes!A35</f>
        <v>Produit/service 7</v>
      </c>
      <c r="C8" s="150">
        <f>Ventes!$D19*Ventes!I19</f>
        <v>0</v>
      </c>
      <c r="D8" s="150">
        <f>Ventes!$D19*Ventes!J19</f>
        <v>0</v>
      </c>
      <c r="E8" s="150">
        <f>Ventes!$D19*Ventes!K19</f>
        <v>0</v>
      </c>
      <c r="F8" s="150">
        <f>Ventes!$D19*Ventes!L19</f>
        <v>0</v>
      </c>
      <c r="G8" s="150">
        <f>Ventes!$D19*Ventes!M19</f>
        <v>0</v>
      </c>
      <c r="H8" s="150">
        <f>Ventes!$D19*Ventes!N19</f>
        <v>0</v>
      </c>
      <c r="I8" s="150">
        <f>Ventes!$D19*Ventes!O19</f>
        <v>0</v>
      </c>
      <c r="J8" s="150">
        <f>Ventes!$D19*Ventes!P19</f>
        <v>0</v>
      </c>
      <c r="K8" s="150">
        <f>Ventes!$D19*Ventes!Q19</f>
        <v>0</v>
      </c>
      <c r="L8" s="150">
        <f>Ventes!$D19*Ventes!R19</f>
        <v>0</v>
      </c>
      <c r="M8" s="150">
        <f>Ventes!$D19*Ventes!S19</f>
        <v>0</v>
      </c>
      <c r="N8" s="150">
        <f>Ventes!$D19*Ventes!T19</f>
        <v>0</v>
      </c>
    </row>
    <row r="9" spans="1:14" x14ac:dyDescent="0.25">
      <c r="A9" s="649"/>
    </row>
    <row r="10" spans="1:14" x14ac:dyDescent="0.25">
      <c r="A10" s="649"/>
    </row>
    <row r="13" spans="1:14" x14ac:dyDescent="0.25">
      <c r="A13" s="649"/>
    </row>
    <row r="14" spans="1:14" x14ac:dyDescent="0.25">
      <c r="A14" s="649"/>
    </row>
    <row r="15" spans="1:14" x14ac:dyDescent="0.25">
      <c r="A15" s="649"/>
    </row>
    <row r="16" spans="1:14" x14ac:dyDescent="0.25">
      <c r="A16" s="649"/>
    </row>
    <row r="17" spans="1:1" x14ac:dyDescent="0.25">
      <c r="A17" s="649"/>
    </row>
    <row r="18" spans="1:1" x14ac:dyDescent="0.25">
      <c r="A18" s="649"/>
    </row>
    <row r="19" spans="1:1" x14ac:dyDescent="0.25">
      <c r="A19" s="649"/>
    </row>
    <row r="24" spans="1:1" x14ac:dyDescent="0.25">
      <c r="A24" s="649"/>
    </row>
    <row r="25" spans="1:1" x14ac:dyDescent="0.25">
      <c r="A25" s="649"/>
    </row>
    <row r="26" spans="1:1" x14ac:dyDescent="0.25">
      <c r="A26" s="649"/>
    </row>
    <row r="27" spans="1:1" x14ac:dyDescent="0.25">
      <c r="A27" s="649"/>
    </row>
    <row r="28" spans="1:1" x14ac:dyDescent="0.25">
      <c r="A28" s="649"/>
    </row>
    <row r="29" spans="1:1" x14ac:dyDescent="0.25">
      <c r="A29" s="649"/>
    </row>
    <row r="30" spans="1:1" x14ac:dyDescent="0.25">
      <c r="A30" s="649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O61"/>
  <sheetViews>
    <sheetView workbookViewId="0">
      <selection activeCell="C18" sqref="C18:N18"/>
    </sheetView>
  </sheetViews>
  <sheetFormatPr defaultColWidth="11.44140625" defaultRowHeight="13.2" x14ac:dyDescent="0.25"/>
  <cols>
    <col min="1" max="1" width="34.88671875" style="150" customWidth="1"/>
    <col min="2" max="2" width="34.109375" style="150" customWidth="1"/>
    <col min="3" max="14" width="11.44140625" style="150"/>
    <col min="15" max="15" width="13.6640625" style="150" customWidth="1"/>
    <col min="16" max="16384" width="11.44140625" style="150"/>
  </cols>
  <sheetData>
    <row r="1" spans="1:15" x14ac:dyDescent="0.25">
      <c r="A1" s="150" t="s">
        <v>422</v>
      </c>
      <c r="B1" s="614" t="s">
        <v>423</v>
      </c>
      <c r="C1" s="615" t="s">
        <v>410</v>
      </c>
      <c r="D1" s="615" t="s">
        <v>411</v>
      </c>
      <c r="E1" s="615" t="s">
        <v>412</v>
      </c>
      <c r="F1" s="615" t="s">
        <v>413</v>
      </c>
      <c r="G1" s="615" t="s">
        <v>414</v>
      </c>
      <c r="H1" s="615" t="s">
        <v>415</v>
      </c>
      <c r="I1" s="615" t="s">
        <v>416</v>
      </c>
      <c r="J1" s="615" t="s">
        <v>417</v>
      </c>
      <c r="K1" s="615" t="s">
        <v>418</v>
      </c>
      <c r="L1" s="615" t="s">
        <v>419</v>
      </c>
      <c r="M1" s="615" t="s">
        <v>420</v>
      </c>
      <c r="N1" s="615" t="s">
        <v>421</v>
      </c>
      <c r="O1" s="614" t="s">
        <v>424</v>
      </c>
    </row>
    <row r="2" spans="1:15" x14ac:dyDescent="0.25">
      <c r="A2" s="150">
        <v>1</v>
      </c>
      <c r="B2" s="150" t="s">
        <v>425</v>
      </c>
      <c r="C2" s="150">
        <f>'Détails Stock'!$D$29+Ventes!I22</f>
        <v>0</v>
      </c>
      <c r="D2" s="150">
        <f>Ventes!J22</f>
        <v>0</v>
      </c>
      <c r="E2" s="150">
        <f>Ventes!K22</f>
        <v>0</v>
      </c>
      <c r="F2" s="150">
        <f>Ventes!L22</f>
        <v>0</v>
      </c>
      <c r="G2" s="150">
        <f>Ventes!M22</f>
        <v>0</v>
      </c>
      <c r="H2" s="150">
        <f>Ventes!N22</f>
        <v>0</v>
      </c>
      <c r="I2" s="150">
        <f>Ventes!O22</f>
        <v>0</v>
      </c>
      <c r="J2" s="150">
        <f>Ventes!P22</f>
        <v>0</v>
      </c>
      <c r="K2" s="150">
        <f>Ventes!Q22</f>
        <v>0</v>
      </c>
      <c r="L2" s="150">
        <f>Ventes!R22</f>
        <v>0</v>
      </c>
      <c r="M2" s="150">
        <f>Ventes!S22</f>
        <v>0</v>
      </c>
      <c r="N2" s="150">
        <f>Ventes!T22</f>
        <v>0</v>
      </c>
      <c r="O2" s="150" t="s">
        <v>426</v>
      </c>
    </row>
    <row r="3" spans="1:15" x14ac:dyDescent="0.25">
      <c r="A3" s="150">
        <v>2</v>
      </c>
      <c r="B3" s="150" t="s">
        <v>114</v>
      </c>
      <c r="C3" s="150">
        <f>Résultat!$B$21/12+Résultat!B17</f>
        <v>1000</v>
      </c>
      <c r="D3" s="150">
        <f>Résultat!$B$21/12</f>
        <v>1000</v>
      </c>
      <c r="E3" s="150">
        <f>Résultat!$B$21/12</f>
        <v>1000</v>
      </c>
      <c r="F3" s="150">
        <f>Résultat!$B$21/12</f>
        <v>1000</v>
      </c>
      <c r="G3" s="150">
        <f>Résultat!$B$21/12</f>
        <v>1000</v>
      </c>
      <c r="H3" s="150">
        <f>Résultat!$B$21/12</f>
        <v>1000</v>
      </c>
      <c r="I3" s="150">
        <f>Résultat!$B$21/12</f>
        <v>1000</v>
      </c>
      <c r="J3" s="150">
        <f>Résultat!$B$21/12</f>
        <v>1000</v>
      </c>
      <c r="K3" s="150">
        <f>Résultat!$B$21/12</f>
        <v>1000</v>
      </c>
      <c r="L3" s="150">
        <f>Résultat!$B$21/12</f>
        <v>1000</v>
      </c>
      <c r="M3" s="150">
        <f>Résultat!$B$21/12</f>
        <v>1000</v>
      </c>
      <c r="N3" s="150">
        <f>Résultat!$B$21/12</f>
        <v>1000</v>
      </c>
      <c r="O3" s="616" t="s">
        <v>427</v>
      </c>
    </row>
    <row r="4" spans="1:15" x14ac:dyDescent="0.25">
      <c r="A4" s="150">
        <v>3</v>
      </c>
      <c r="B4" s="150" t="s">
        <v>428</v>
      </c>
      <c r="C4" s="150">
        <f>(Résultat!$B$22+Résultat!$B$23+Résultat!$B$24)/12+Résultat!B18+Résultat!B19</f>
        <v>383.33333333333331</v>
      </c>
      <c r="D4" s="150">
        <f>(Résultat!$B$22+Résultat!$B$23+Résultat!$B$24)/12</f>
        <v>383.33333333333331</v>
      </c>
      <c r="E4" s="150">
        <f>(Résultat!$B$22+Résultat!$B$23+Résultat!$B$24)/12</f>
        <v>383.33333333333331</v>
      </c>
      <c r="F4" s="150">
        <f>(Résultat!$B$22+Résultat!$B$23+Résultat!$B$24)/12</f>
        <v>383.33333333333331</v>
      </c>
      <c r="G4" s="150">
        <f>(Résultat!$B$22+Résultat!$B$23+Résultat!$B$24)/12</f>
        <v>383.33333333333331</v>
      </c>
      <c r="H4" s="150">
        <f>(Résultat!$B$22+Résultat!$B$23+Résultat!$B$24)/12</f>
        <v>383.33333333333331</v>
      </c>
      <c r="I4" s="150">
        <f>(Résultat!$B$22+Résultat!$B$23+Résultat!$B$24)/12</f>
        <v>383.33333333333331</v>
      </c>
      <c r="J4" s="150">
        <f>(Résultat!$B$22+Résultat!$B$23+Résultat!$B$24)/12</f>
        <v>383.33333333333331</v>
      </c>
      <c r="K4" s="150">
        <f>(Résultat!$B$22+Résultat!$B$23+Résultat!$B$24)/12</f>
        <v>383.33333333333331</v>
      </c>
      <c r="L4" s="150">
        <f>(Résultat!$B$22+Résultat!$B$23+Résultat!$B$24)/12</f>
        <v>383.33333333333331</v>
      </c>
      <c r="M4" s="150">
        <f>(Résultat!$B$22+Résultat!$B$23+Résultat!$B$24)/12</f>
        <v>383.33333333333331</v>
      </c>
      <c r="N4" s="150">
        <f>(Résultat!$B$22+Résultat!$B$23+Résultat!$B$24)/12</f>
        <v>383.33333333333331</v>
      </c>
      <c r="O4" s="616" t="s">
        <v>427</v>
      </c>
    </row>
    <row r="5" spans="1:15" x14ac:dyDescent="0.25">
      <c r="A5" s="150">
        <v>4</v>
      </c>
      <c r="B5" s="150" t="s">
        <v>429</v>
      </c>
      <c r="C5" s="150">
        <f>Résultat!$B$33/12</f>
        <v>520.83333333333337</v>
      </c>
      <c r="D5" s="150">
        <f>Résultat!$B$33/12</f>
        <v>520.83333333333337</v>
      </c>
      <c r="E5" s="150">
        <f>Résultat!$B$33/12</f>
        <v>520.83333333333337</v>
      </c>
      <c r="F5" s="150">
        <f>Résultat!$B$33/12</f>
        <v>520.83333333333337</v>
      </c>
      <c r="G5" s="150">
        <f>Résultat!$B$33/12</f>
        <v>520.83333333333337</v>
      </c>
      <c r="H5" s="150">
        <f>Résultat!$B$33/12</f>
        <v>520.83333333333337</v>
      </c>
      <c r="I5" s="150">
        <f>Résultat!$B$33/12</f>
        <v>520.83333333333337</v>
      </c>
      <c r="J5" s="150">
        <f>Résultat!$B$33/12</f>
        <v>520.83333333333337</v>
      </c>
      <c r="K5" s="150">
        <f>Résultat!$B$33/12</f>
        <v>520.83333333333337</v>
      </c>
      <c r="L5" s="150">
        <f>Résultat!$B$33/12</f>
        <v>520.83333333333337</v>
      </c>
      <c r="M5" s="150">
        <f>Résultat!$B$33/12</f>
        <v>520.83333333333337</v>
      </c>
      <c r="N5" s="150">
        <f>Résultat!$B$33/12</f>
        <v>520.83333333333337</v>
      </c>
      <c r="O5" s="616" t="s">
        <v>427</v>
      </c>
    </row>
    <row r="6" spans="1:15" x14ac:dyDescent="0.25">
      <c r="A6" s="150">
        <v>5</v>
      </c>
      <c r="B6" s="150" t="s">
        <v>430</v>
      </c>
      <c r="C6" s="150">
        <f>Résultat!$B$25/12</f>
        <v>0</v>
      </c>
      <c r="D6" s="150">
        <f>Résultat!$B$25/12</f>
        <v>0</v>
      </c>
      <c r="E6" s="150">
        <f>Résultat!$B$25/12</f>
        <v>0</v>
      </c>
      <c r="F6" s="150">
        <f>Résultat!$B$25/12</f>
        <v>0</v>
      </c>
      <c r="G6" s="150">
        <f>Résultat!$B$25/12</f>
        <v>0</v>
      </c>
      <c r="H6" s="150">
        <f>Résultat!$B$25/12</f>
        <v>0</v>
      </c>
      <c r="I6" s="150">
        <f>Résultat!$B$25/12</f>
        <v>0</v>
      </c>
      <c r="J6" s="150">
        <f>Résultat!$B$25/12</f>
        <v>0</v>
      </c>
      <c r="K6" s="150">
        <f>Résultat!$B$25/12</f>
        <v>0</v>
      </c>
      <c r="L6" s="150">
        <f>Résultat!$B$25/12</f>
        <v>0</v>
      </c>
      <c r="M6" s="150">
        <f>Résultat!$B$25/12</f>
        <v>0</v>
      </c>
      <c r="N6" s="150">
        <f>Résultat!$B$25/12</f>
        <v>0</v>
      </c>
      <c r="O6" s="616" t="s">
        <v>427</v>
      </c>
    </row>
    <row r="7" spans="1:15" x14ac:dyDescent="0.25">
      <c r="A7" s="150">
        <v>6</v>
      </c>
      <c r="B7" s="150" t="s">
        <v>124</v>
      </c>
      <c r="C7" s="150">
        <f>Résultat!$B$26/12</f>
        <v>0</v>
      </c>
      <c r="D7" s="150">
        <f>Résultat!$B$26/12</f>
        <v>0</v>
      </c>
      <c r="E7" s="150">
        <f>Résultat!$B$26/12</f>
        <v>0</v>
      </c>
      <c r="F7" s="150">
        <f>Résultat!$B$26/12</f>
        <v>0</v>
      </c>
      <c r="G7" s="150">
        <f>Résultat!$B$26/12</f>
        <v>0</v>
      </c>
      <c r="H7" s="150">
        <f>Résultat!$B$26/12</f>
        <v>0</v>
      </c>
      <c r="I7" s="150">
        <f>Résultat!$B$26/12</f>
        <v>0</v>
      </c>
      <c r="J7" s="150">
        <f>Résultat!$B$26/12</f>
        <v>0</v>
      </c>
      <c r="K7" s="150">
        <f>Résultat!$B$26/12</f>
        <v>0</v>
      </c>
      <c r="L7" s="150">
        <f>Résultat!$B$26/12</f>
        <v>0</v>
      </c>
      <c r="M7" s="150">
        <f>Résultat!$B$26/12</f>
        <v>0</v>
      </c>
      <c r="N7" s="150">
        <f>Résultat!$B$26/12</f>
        <v>0</v>
      </c>
      <c r="O7" s="616" t="s">
        <v>427</v>
      </c>
    </row>
    <row r="8" spans="1:15" x14ac:dyDescent="0.25">
      <c r="A8" s="150">
        <v>7</v>
      </c>
      <c r="B8" s="150" t="s">
        <v>121</v>
      </c>
      <c r="C8" s="150">
        <f>Résultat!$B$28/12</f>
        <v>0</v>
      </c>
      <c r="D8" s="150">
        <f>Résultat!$B$28/12</f>
        <v>0</v>
      </c>
      <c r="E8" s="150">
        <f>Résultat!$B$28/12</f>
        <v>0</v>
      </c>
      <c r="F8" s="150">
        <f>Résultat!$B$28/12</f>
        <v>0</v>
      </c>
      <c r="G8" s="150">
        <f>Résultat!$B$28/12</f>
        <v>0</v>
      </c>
      <c r="H8" s="150">
        <f>Résultat!$B$28/12</f>
        <v>0</v>
      </c>
      <c r="I8" s="150">
        <f>Résultat!$B$28/12</f>
        <v>0</v>
      </c>
      <c r="J8" s="150">
        <f>Résultat!$B$28/12</f>
        <v>0</v>
      </c>
      <c r="K8" s="150">
        <f>Résultat!$B$28/12</f>
        <v>0</v>
      </c>
      <c r="L8" s="150">
        <f>Résultat!$B$28/12</f>
        <v>0</v>
      </c>
      <c r="M8" s="150">
        <f>Résultat!$B$28/12</f>
        <v>0</v>
      </c>
      <c r="N8" s="150">
        <f>Résultat!$B$28/12</f>
        <v>0</v>
      </c>
      <c r="O8" s="616" t="s">
        <v>427</v>
      </c>
    </row>
    <row r="9" spans="1:15" x14ac:dyDescent="0.25">
      <c r="A9" s="150">
        <v>8</v>
      </c>
      <c r="B9" s="150" t="s">
        <v>431</v>
      </c>
      <c r="C9" s="150">
        <f>Résultat!$B$38/12</f>
        <v>295.83333333333331</v>
      </c>
      <c r="D9" s="150">
        <f>Résultat!$B$38/12</f>
        <v>295.83333333333331</v>
      </c>
      <c r="E9" s="150">
        <f>Résultat!$B$38/12</f>
        <v>295.83333333333331</v>
      </c>
      <c r="F9" s="150">
        <f>Résultat!$B$38/12</f>
        <v>295.83333333333331</v>
      </c>
      <c r="G9" s="150">
        <f>Résultat!$B$38/12</f>
        <v>295.83333333333331</v>
      </c>
      <c r="H9" s="150">
        <f>Résultat!$B$38/12</f>
        <v>295.83333333333331</v>
      </c>
      <c r="I9" s="150">
        <f>Résultat!$B$38/12</f>
        <v>295.83333333333331</v>
      </c>
      <c r="J9" s="150">
        <f>Résultat!$B$38/12</f>
        <v>295.83333333333331</v>
      </c>
      <c r="K9" s="150">
        <f>Résultat!$B$38/12</f>
        <v>295.83333333333331</v>
      </c>
      <c r="L9" s="150">
        <f>Résultat!$B$38/12</f>
        <v>295.83333333333331</v>
      </c>
      <c r="M9" s="150">
        <f>Résultat!$B$38/12</f>
        <v>295.83333333333331</v>
      </c>
      <c r="N9" s="150">
        <f>Résultat!$B$38/12</f>
        <v>295.83333333333331</v>
      </c>
      <c r="O9" s="616" t="s">
        <v>427</v>
      </c>
    </row>
    <row r="10" spans="1:15" x14ac:dyDescent="0.25">
      <c r="A10" s="150">
        <v>9</v>
      </c>
      <c r="B10" s="150" t="s">
        <v>432</v>
      </c>
      <c r="C10" s="150">
        <f>Résultat!$B$42/12</f>
        <v>166.66666666666666</v>
      </c>
      <c r="D10" s="150">
        <f>Résultat!$B$42/12</f>
        <v>166.66666666666666</v>
      </c>
      <c r="E10" s="150">
        <f>Résultat!$B$42/12</f>
        <v>166.66666666666666</v>
      </c>
      <c r="F10" s="150">
        <f>Résultat!$B$42/12</f>
        <v>166.66666666666666</v>
      </c>
      <c r="G10" s="150">
        <f>Résultat!$B$42/12</f>
        <v>166.66666666666666</v>
      </c>
      <c r="H10" s="150">
        <f>Résultat!$B$42/12</f>
        <v>166.66666666666666</v>
      </c>
      <c r="I10" s="150">
        <f>Résultat!$B$42/12</f>
        <v>166.66666666666666</v>
      </c>
      <c r="J10" s="150">
        <f>Résultat!$B$42/12</f>
        <v>166.66666666666666</v>
      </c>
      <c r="K10" s="150">
        <f>Résultat!$B$42/12</f>
        <v>166.66666666666666</v>
      </c>
      <c r="L10" s="150">
        <f>Résultat!$B$42/12</f>
        <v>166.66666666666666</v>
      </c>
      <c r="M10" s="150">
        <f>Résultat!$B$42/12</f>
        <v>166.66666666666666</v>
      </c>
      <c r="N10" s="150">
        <f>Résultat!$B$42/12</f>
        <v>166.66666666666666</v>
      </c>
      <c r="O10" s="616" t="s">
        <v>427</v>
      </c>
    </row>
    <row r="11" spans="1:15" x14ac:dyDescent="0.25">
      <c r="A11" s="150">
        <v>10</v>
      </c>
      <c r="B11" s="150" t="s">
        <v>433</v>
      </c>
      <c r="C11" s="150">
        <v>0</v>
      </c>
      <c r="D11" s="150">
        <v>0</v>
      </c>
      <c r="E11" s="150">
        <v>0</v>
      </c>
      <c r="F11" s="150">
        <v>0</v>
      </c>
      <c r="G11" s="150">
        <v>0</v>
      </c>
      <c r="H11" s="150">
        <v>0</v>
      </c>
      <c r="I11" s="150">
        <v>0</v>
      </c>
      <c r="J11" s="150">
        <v>0</v>
      </c>
      <c r="K11" s="150">
        <v>0</v>
      </c>
      <c r="L11" s="150">
        <v>0</v>
      </c>
      <c r="M11" s="150">
        <v>0</v>
      </c>
      <c r="N11" s="150">
        <v>0</v>
      </c>
      <c r="O11" s="616" t="s">
        <v>427</v>
      </c>
    </row>
    <row r="12" spans="1:15" x14ac:dyDescent="0.25">
      <c r="A12" s="150">
        <v>11</v>
      </c>
      <c r="B12" s="150" t="s">
        <v>434</v>
      </c>
      <c r="C12" s="150">
        <f>(Résultat!$B$59+Résultat!$B$60)/12</f>
        <v>308.33333333333331</v>
      </c>
      <c r="D12" s="150">
        <f>(Résultat!$B$59+Résultat!$B$60)/12</f>
        <v>308.33333333333331</v>
      </c>
      <c r="E12" s="150">
        <f>(Résultat!$B$59+Résultat!$B$60)/12</f>
        <v>308.33333333333331</v>
      </c>
      <c r="F12" s="150">
        <f>(Résultat!$B$59+Résultat!$B$60)/12</f>
        <v>308.33333333333331</v>
      </c>
      <c r="G12" s="150">
        <f>(Résultat!$B$59+Résultat!$B$60)/12</f>
        <v>308.33333333333331</v>
      </c>
      <c r="H12" s="150">
        <f>(Résultat!$B$59+Résultat!$B$60)/12</f>
        <v>308.33333333333331</v>
      </c>
      <c r="I12" s="150">
        <f>(Résultat!$B$59+Résultat!$B$60)/12</f>
        <v>308.33333333333331</v>
      </c>
      <c r="J12" s="150">
        <f>(Résultat!$B$59+Résultat!$B$60)/12</f>
        <v>308.33333333333331</v>
      </c>
      <c r="K12" s="150">
        <f>(Résultat!$B$59+Résultat!$B$60)/12</f>
        <v>308.33333333333331</v>
      </c>
      <c r="L12" s="150">
        <f>(Résultat!$B$59+Résultat!$B$60)/12</f>
        <v>308.33333333333331</v>
      </c>
      <c r="M12" s="150">
        <f>(Résultat!$B$59+Résultat!$B$60)/12</f>
        <v>308.33333333333331</v>
      </c>
      <c r="N12" s="150">
        <f>(Résultat!$B$59+Résultat!$B$60)/12</f>
        <v>308.33333333333331</v>
      </c>
      <c r="O12" s="616" t="s">
        <v>427</v>
      </c>
    </row>
    <row r="13" spans="1:15" x14ac:dyDescent="0.25">
      <c r="A13" s="150">
        <v>12</v>
      </c>
      <c r="B13" s="616" t="s">
        <v>435</v>
      </c>
      <c r="C13" s="150">
        <f>Résultat!$B$45/12+RH!$F$30/12</f>
        <v>6807</v>
      </c>
      <c r="D13" s="150">
        <f>Résultat!$B$45/12+RH!$F$30/12</f>
        <v>6807</v>
      </c>
      <c r="E13" s="150">
        <f>Résultat!$B$45/12+RH!$F$30/12</f>
        <v>6807</v>
      </c>
      <c r="F13" s="150">
        <f>Résultat!$B$45/12+RH!$F$30/12</f>
        <v>6807</v>
      </c>
      <c r="G13" s="150">
        <f>Résultat!$B$45/12+RH!$F$30/12</f>
        <v>6807</v>
      </c>
      <c r="H13" s="150">
        <f>Résultat!$B$45/12+RH!$F$30/12</f>
        <v>6807</v>
      </c>
      <c r="I13" s="150">
        <f>Résultat!$B$45/12+RH!$F$30/12</f>
        <v>6807</v>
      </c>
      <c r="J13" s="150">
        <f>Résultat!$B$45/12+RH!$F$30/12</f>
        <v>6807</v>
      </c>
      <c r="K13" s="150">
        <f>Résultat!$B$45/12+RH!$F$30/12</f>
        <v>6807</v>
      </c>
      <c r="L13" s="150">
        <f>Résultat!$B$45/12+RH!$F$30/12</f>
        <v>6807</v>
      </c>
      <c r="M13" s="150">
        <f>Résultat!$B$45/12+RH!$F$30/12</f>
        <v>6807</v>
      </c>
      <c r="N13" s="150">
        <f>Résultat!$B$45/12+RH!$F$30/12</f>
        <v>6807</v>
      </c>
      <c r="O13" s="616" t="s">
        <v>427</v>
      </c>
    </row>
    <row r="14" spans="1:15" x14ac:dyDescent="0.25">
      <c r="A14" s="150">
        <v>13</v>
      </c>
      <c r="B14" s="150" t="s">
        <v>436</v>
      </c>
      <c r="C14" s="150">
        <v>0</v>
      </c>
      <c r="D14" s="150">
        <v>0</v>
      </c>
      <c r="E14" s="150">
        <v>0</v>
      </c>
      <c r="F14" s="150">
        <f>(Résultat!$B$65/4)*0.24</f>
        <v>0</v>
      </c>
      <c r="G14" s="150">
        <v>0</v>
      </c>
      <c r="H14" s="150">
        <v>0</v>
      </c>
      <c r="I14" s="150">
        <f>(Résultat!$B$65/4)*0.24</f>
        <v>0</v>
      </c>
      <c r="J14" s="150">
        <v>0</v>
      </c>
      <c r="K14" s="150">
        <v>0</v>
      </c>
      <c r="L14" s="150">
        <f>(Résultat!$B$65/4)*0.24</f>
        <v>0</v>
      </c>
      <c r="M14" s="150">
        <v>0</v>
      </c>
      <c r="N14" s="150">
        <f>(Résultat!$B$65/4)*0.24</f>
        <v>0</v>
      </c>
      <c r="O14" s="616" t="s">
        <v>427</v>
      </c>
    </row>
    <row r="15" spans="1:15" x14ac:dyDescent="0.25">
      <c r="A15" s="150">
        <v>14</v>
      </c>
      <c r="B15" s="150" t="s">
        <v>437</v>
      </c>
      <c r="C15" s="150">
        <f>Résultat!$B$52/12</f>
        <v>142.05333333333331</v>
      </c>
      <c r="D15" s="150">
        <f>Résultat!$B$52/12</f>
        <v>142.05333333333331</v>
      </c>
      <c r="E15" s="150">
        <f>Résultat!$B$52/12</f>
        <v>142.05333333333331</v>
      </c>
      <c r="F15" s="150">
        <f>Résultat!$B$52/12</f>
        <v>142.05333333333331</v>
      </c>
      <c r="G15" s="150">
        <f>Résultat!$B$52/12</f>
        <v>142.05333333333331</v>
      </c>
      <c r="H15" s="150">
        <f>Résultat!$B$52/12</f>
        <v>142.05333333333331</v>
      </c>
      <c r="I15" s="150">
        <f>Résultat!$B$52/12</f>
        <v>142.05333333333331</v>
      </c>
      <c r="J15" s="150">
        <f>Résultat!$B$52/12</f>
        <v>142.05333333333331</v>
      </c>
      <c r="K15" s="150">
        <f>Résultat!$B$52/12</f>
        <v>142.05333333333331</v>
      </c>
      <c r="L15" s="150">
        <f>Résultat!$B$52/12</f>
        <v>142.05333333333331</v>
      </c>
      <c r="M15" s="150">
        <f>Résultat!$B$52/12</f>
        <v>142.05333333333331</v>
      </c>
      <c r="N15" s="150">
        <f>Résultat!$B$52/12</f>
        <v>142.05333333333331</v>
      </c>
      <c r="O15" s="616" t="s">
        <v>427</v>
      </c>
    </row>
    <row r="16" spans="1:15" x14ac:dyDescent="0.25">
      <c r="A16" s="150">
        <v>15</v>
      </c>
      <c r="B16" s="150" t="s">
        <v>438</v>
      </c>
      <c r="C16" s="150">
        <v>0</v>
      </c>
      <c r="D16" s="150">
        <v>0</v>
      </c>
      <c r="E16" s="150">
        <v>0</v>
      </c>
      <c r="F16" s="150">
        <f>Résultat!$B$81/4</f>
        <v>3823.3900171028472</v>
      </c>
      <c r="G16" s="150">
        <v>0</v>
      </c>
      <c r="H16" s="150">
        <v>0</v>
      </c>
      <c r="I16" s="150">
        <f>Résultat!$B$81/4</f>
        <v>3823.3900171028472</v>
      </c>
      <c r="J16" s="150">
        <v>0</v>
      </c>
      <c r="K16" s="150">
        <v>0</v>
      </c>
      <c r="L16" s="150">
        <f>Résultat!$B$81/4</f>
        <v>3823.3900171028472</v>
      </c>
      <c r="M16" s="150">
        <v>0</v>
      </c>
      <c r="N16" s="150">
        <f>Résultat!$B$81/4+Résultat!$B$24</f>
        <v>3823.3900171028472</v>
      </c>
      <c r="O16" s="616" t="s">
        <v>427</v>
      </c>
    </row>
    <row r="17" spans="1:15" x14ac:dyDescent="0.25">
      <c r="A17" s="150">
        <v>16</v>
      </c>
      <c r="B17" s="150" t="s">
        <v>439</v>
      </c>
      <c r="C17" s="150">
        <f>(Résultat!$B$61+Résultat!$B$62+Résultat!$B$63)/12+Résultat!$B$58</f>
        <v>515.63360881542701</v>
      </c>
      <c r="D17" s="150">
        <f>(Résultat!$B$61+Résultat!$B$62+Résultat!$B$63)/12</f>
        <v>391.66666666666669</v>
      </c>
      <c r="E17" s="150">
        <f>(Résultat!$B$61+Résultat!$B$62+Résultat!$B$63)/12</f>
        <v>391.66666666666669</v>
      </c>
      <c r="F17" s="150">
        <f>(Résultat!$B$61+Résultat!$B$62+Résultat!$B$63)/12</f>
        <v>391.66666666666669</v>
      </c>
      <c r="G17" s="150">
        <f>(Résultat!$B$61+Résultat!$B$62+Résultat!$B$63)/12</f>
        <v>391.66666666666669</v>
      </c>
      <c r="H17" s="150">
        <f>(Résultat!$B$61+Résultat!$B$62+Résultat!$B$63)/12</f>
        <v>391.66666666666669</v>
      </c>
      <c r="I17" s="150">
        <f>(Résultat!$B$61+Résultat!$B$62+Résultat!$B$63)/12</f>
        <v>391.66666666666669</v>
      </c>
      <c r="J17" s="150">
        <f>(Résultat!$B$61+Résultat!$B$62+Résultat!$B$63)/12</f>
        <v>391.66666666666669</v>
      </c>
      <c r="K17" s="150">
        <f>(Résultat!$B$61+Résultat!$B$62+Résultat!$B$63)/12</f>
        <v>391.66666666666669</v>
      </c>
      <c r="L17" s="150">
        <f>(Résultat!$B$61+Résultat!$B$62+Résultat!$B$63)/12</f>
        <v>391.66666666666669</v>
      </c>
      <c r="M17" s="150">
        <f>(Résultat!$B$61+Résultat!$B$62+Résultat!$B$63)/12</f>
        <v>391.66666666666669</v>
      </c>
      <c r="N17" s="150">
        <f>(Résultat!$B$61+Résultat!$B$62+Résultat!$B$63)/12</f>
        <v>391.66666666666669</v>
      </c>
      <c r="O17" s="616" t="s">
        <v>427</v>
      </c>
    </row>
    <row r="18" spans="1:15" x14ac:dyDescent="0.25">
      <c r="A18" s="150">
        <v>17</v>
      </c>
      <c r="B18" s="616" t="s">
        <v>440</v>
      </c>
      <c r="C18" s="150">
        <f>(Résultat!$B$87+Résultat!$B$88)/12</f>
        <v>0</v>
      </c>
      <c r="D18" s="150">
        <f>(Résultat!$B$87+Résultat!$B$88)/12</f>
        <v>0</v>
      </c>
      <c r="E18" s="150">
        <f>(Résultat!$B$87+Résultat!$B$88)/12</f>
        <v>0</v>
      </c>
      <c r="F18" s="150">
        <f>(Résultat!$B$87+Résultat!$B$88)/12</f>
        <v>0</v>
      </c>
      <c r="G18" s="150">
        <f>(Résultat!$B$87+Résultat!$B$88)/12</f>
        <v>0</v>
      </c>
      <c r="H18" s="150">
        <f>(Résultat!$B$87+Résultat!$B$88)/12</f>
        <v>0</v>
      </c>
      <c r="I18" s="150">
        <f>(Résultat!$B$87+Résultat!$B$88)/12</f>
        <v>0</v>
      </c>
      <c r="J18" s="150">
        <f>(Résultat!$B$87+Résultat!$B$88)/12</f>
        <v>0</v>
      </c>
      <c r="K18" s="150">
        <f>(Résultat!$B$87+Résultat!$B$88)/12</f>
        <v>0</v>
      </c>
      <c r="L18" s="150">
        <f>(Résultat!$B$87+Résultat!$B$88)/12</f>
        <v>0</v>
      </c>
      <c r="M18" s="150">
        <f>(Résultat!$B$87+Résultat!$B$88)/12</f>
        <v>0</v>
      </c>
      <c r="N18" s="150">
        <f>(Résultat!$B$87+Résultat!$B$88)/12</f>
        <v>0</v>
      </c>
      <c r="O18" s="616" t="s">
        <v>427</v>
      </c>
    </row>
    <row r="24" spans="1:15" x14ac:dyDescent="0.25">
      <c r="O24" s="616"/>
    </row>
    <row r="25" spans="1:15" x14ac:dyDescent="0.25">
      <c r="O25" s="616"/>
    </row>
    <row r="26" spans="1:15" x14ac:dyDescent="0.25">
      <c r="O26" s="616"/>
    </row>
    <row r="27" spans="1:15" x14ac:dyDescent="0.25">
      <c r="O27" s="616"/>
    </row>
    <row r="28" spans="1:15" x14ac:dyDescent="0.25">
      <c r="O28" s="616"/>
    </row>
    <row r="29" spans="1:15" x14ac:dyDescent="0.25">
      <c r="O29" s="616"/>
    </row>
    <row r="30" spans="1:15" x14ac:dyDescent="0.25">
      <c r="O30" s="616"/>
    </row>
    <row r="31" spans="1:15" x14ac:dyDescent="0.25">
      <c r="O31" s="616"/>
    </row>
    <row r="32" spans="1:15" x14ac:dyDescent="0.25">
      <c r="O32" s="616"/>
    </row>
    <row r="33" spans="15:15" x14ac:dyDescent="0.25">
      <c r="O33" s="616"/>
    </row>
    <row r="34" spans="15:15" x14ac:dyDescent="0.25">
      <c r="O34" s="616"/>
    </row>
    <row r="35" spans="15:15" x14ac:dyDescent="0.25">
      <c r="O35" s="616"/>
    </row>
    <row r="36" spans="15:15" x14ac:dyDescent="0.25">
      <c r="O36" s="616"/>
    </row>
    <row r="37" spans="15:15" x14ac:dyDescent="0.25">
      <c r="O37" s="616"/>
    </row>
    <row r="38" spans="15:15" x14ac:dyDescent="0.25">
      <c r="O38" s="616"/>
    </row>
    <row r="39" spans="15:15" x14ac:dyDescent="0.25">
      <c r="O39" s="616"/>
    </row>
    <row r="40" spans="15:15" x14ac:dyDescent="0.25">
      <c r="O40" s="616"/>
    </row>
    <row r="45" spans="15:15" x14ac:dyDescent="0.25">
      <c r="O45" s="616"/>
    </row>
    <row r="46" spans="15:15" x14ac:dyDescent="0.25">
      <c r="O46" s="616"/>
    </row>
    <row r="47" spans="15:15" x14ac:dyDescent="0.25">
      <c r="O47" s="616"/>
    </row>
    <row r="48" spans="15:15" x14ac:dyDescent="0.25">
      <c r="O48" s="616"/>
    </row>
    <row r="49" spans="15:15" x14ac:dyDescent="0.25">
      <c r="O49" s="616"/>
    </row>
    <row r="50" spans="15:15" x14ac:dyDescent="0.25">
      <c r="O50" s="616"/>
    </row>
    <row r="51" spans="15:15" x14ac:dyDescent="0.25">
      <c r="O51" s="616"/>
    </row>
    <row r="52" spans="15:15" x14ac:dyDescent="0.25">
      <c r="O52" s="616"/>
    </row>
    <row r="53" spans="15:15" x14ac:dyDescent="0.25">
      <c r="O53" s="616"/>
    </row>
    <row r="54" spans="15:15" x14ac:dyDescent="0.25">
      <c r="O54" s="616"/>
    </row>
    <row r="55" spans="15:15" x14ac:dyDescent="0.25">
      <c r="O55" s="616"/>
    </row>
    <row r="56" spans="15:15" x14ac:dyDescent="0.25">
      <c r="O56" s="616"/>
    </row>
    <row r="57" spans="15:15" x14ac:dyDescent="0.25">
      <c r="O57" s="616"/>
    </row>
    <row r="58" spans="15:15" x14ac:dyDescent="0.25">
      <c r="O58" s="616"/>
    </row>
    <row r="59" spans="15:15" x14ac:dyDescent="0.25">
      <c r="O59" s="616"/>
    </row>
    <row r="60" spans="15:15" x14ac:dyDescent="0.25">
      <c r="O60" s="616"/>
    </row>
    <row r="61" spans="15:15" x14ac:dyDescent="0.25">
      <c r="O61" s="616"/>
    </row>
  </sheetData>
  <sheetProtection selectLockedCells="1" selectUnlockedCells="1"/>
  <dataValidations disablePrompts="1" count="1">
    <dataValidation type="list" operator="equal" allowBlank="1" sqref="O45:O61 O24:O40 O2:O18" xr:uid="{00000000-0002-0000-1500-000000000000}">
      <formula1>FixeVariable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22"/>
  <sheetViews>
    <sheetView workbookViewId="0">
      <selection activeCell="B4" sqref="B4"/>
    </sheetView>
  </sheetViews>
  <sheetFormatPr defaultColWidth="11.44140625" defaultRowHeight="13.2" x14ac:dyDescent="0.25"/>
  <cols>
    <col min="1" max="1" width="31.6640625" style="150" customWidth="1"/>
    <col min="2" max="2" width="17.88671875" style="150" customWidth="1"/>
    <col min="3" max="3" width="30.6640625" style="150" customWidth="1"/>
    <col min="4" max="4" width="29" style="150" customWidth="1"/>
    <col min="5" max="16384" width="11.44140625" style="150"/>
  </cols>
  <sheetData>
    <row r="1" spans="1:4" x14ac:dyDescent="0.25">
      <c r="A1" s="150" t="s">
        <v>336</v>
      </c>
      <c r="B1" s="150" t="s">
        <v>441</v>
      </c>
      <c r="C1" s="150" t="s">
        <v>442</v>
      </c>
      <c r="D1" s="150" t="s">
        <v>443</v>
      </c>
    </row>
    <row r="2" spans="1:4" x14ac:dyDescent="0.25">
      <c r="A2" s="150" t="s">
        <v>444</v>
      </c>
      <c r="B2" s="150">
        <f>Investissements!$B$4</f>
        <v>1500</v>
      </c>
      <c r="C2" s="649">
        <v>1</v>
      </c>
      <c r="D2" s="525">
        <v>41275</v>
      </c>
    </row>
    <row r="3" spans="1:4" x14ac:dyDescent="0.25">
      <c r="A3" s="150" t="s">
        <v>157</v>
      </c>
      <c r="B3" s="150">
        <f>Investissements!$B$13</f>
        <v>7400</v>
      </c>
      <c r="C3" s="649">
        <v>0.2</v>
      </c>
      <c r="D3" s="525">
        <v>41275</v>
      </c>
    </row>
    <row r="4" spans="1:4" x14ac:dyDescent="0.25">
      <c r="A4" s="150" t="s">
        <v>445</v>
      </c>
      <c r="B4" s="150">
        <f>Investissements!$B$18</f>
        <v>2000</v>
      </c>
      <c r="C4" s="649">
        <v>0.11</v>
      </c>
      <c r="D4" s="525">
        <v>41275</v>
      </c>
    </row>
    <row r="5" spans="1:4" x14ac:dyDescent="0.25">
      <c r="A5" s="150" t="s">
        <v>446</v>
      </c>
      <c r="B5" s="150">
        <f>Investissements!$B$19+Investissements!$B$20+Investissements!$B$22</f>
        <v>54804.652809917352</v>
      </c>
      <c r="C5" s="649">
        <v>0.2</v>
      </c>
      <c r="D5" s="525">
        <v>41275</v>
      </c>
    </row>
    <row r="7" spans="1:4" x14ac:dyDescent="0.25">
      <c r="D7" s="525"/>
    </row>
    <row r="11" spans="1:4" x14ac:dyDescent="0.25">
      <c r="C11" s="649"/>
      <c r="D11" s="525"/>
    </row>
    <row r="12" spans="1:4" x14ac:dyDescent="0.25">
      <c r="C12" s="649"/>
      <c r="D12" s="525"/>
    </row>
    <row r="13" spans="1:4" x14ac:dyDescent="0.25">
      <c r="C13" s="649"/>
      <c r="D13" s="525"/>
    </row>
    <row r="14" spans="1:4" x14ac:dyDescent="0.25">
      <c r="C14" s="649"/>
      <c r="D14" s="525"/>
    </row>
    <row r="19" spans="3:4" x14ac:dyDescent="0.25">
      <c r="C19" s="649"/>
      <c r="D19" s="525"/>
    </row>
    <row r="20" spans="3:4" x14ac:dyDescent="0.25">
      <c r="C20" s="649"/>
      <c r="D20" s="525"/>
    </row>
    <row r="21" spans="3:4" x14ac:dyDescent="0.25">
      <c r="C21" s="649"/>
      <c r="D21" s="525"/>
    </row>
    <row r="22" spans="3:4" x14ac:dyDescent="0.25">
      <c r="C22" s="649"/>
      <c r="D22" s="525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">
    <tabColor indexed="9"/>
    <pageSetUpPr fitToPage="1"/>
  </sheetPr>
  <dimension ref="A1:AP159"/>
  <sheetViews>
    <sheetView topLeftCell="A4" zoomScaleSheetLayoutView="100" workbookViewId="0">
      <selection activeCell="D43" sqref="D42:D43"/>
    </sheetView>
  </sheetViews>
  <sheetFormatPr defaultColWidth="11.44140625" defaultRowHeight="13.2" x14ac:dyDescent="0.3"/>
  <cols>
    <col min="1" max="1" width="30.44140625" style="87" customWidth="1"/>
    <col min="2" max="4" width="15.6640625" style="59" customWidth="1"/>
    <col min="5" max="5" width="39.88671875" style="87" customWidth="1"/>
    <col min="6" max="8" width="15.6640625" style="87" customWidth="1"/>
    <col min="9" max="16384" width="11.44140625" style="87"/>
  </cols>
  <sheetData>
    <row r="1" spans="1:42" s="82" customFormat="1" ht="15.75" customHeight="1" thickBot="1" x14ac:dyDescent="0.4">
      <c r="A1" s="654" t="s">
        <v>71</v>
      </c>
      <c r="B1" s="654"/>
      <c r="C1" s="654"/>
      <c r="D1" s="654"/>
      <c r="E1" s="654"/>
      <c r="F1" s="654"/>
      <c r="G1" s="654"/>
      <c r="H1" s="654"/>
    </row>
    <row r="2" spans="1:42" s="86" customFormat="1" ht="13.8" thickBot="1" x14ac:dyDescent="0.35">
      <c r="A2" s="83" t="s">
        <v>72</v>
      </c>
      <c r="B2" s="406" t="s">
        <v>73</v>
      </c>
      <c r="C2" s="407" t="s">
        <v>74</v>
      </c>
      <c r="D2" s="408" t="s">
        <v>75</v>
      </c>
      <c r="E2" s="35" t="s">
        <v>76</v>
      </c>
      <c r="F2" s="406" t="s">
        <v>73</v>
      </c>
      <c r="G2" s="407" t="s">
        <v>74</v>
      </c>
      <c r="H2" s="408" t="s">
        <v>75</v>
      </c>
      <c r="I2" s="600"/>
      <c r="J2" s="600"/>
      <c r="K2" s="600"/>
      <c r="L2" s="600"/>
      <c r="M2" s="600"/>
      <c r="N2" s="600"/>
      <c r="O2" s="600"/>
      <c r="P2" s="600"/>
      <c r="Q2" s="600"/>
      <c r="R2" s="600"/>
      <c r="S2" s="600"/>
      <c r="T2" s="600"/>
      <c r="U2" s="600"/>
      <c r="V2" s="600"/>
      <c r="W2" s="600"/>
      <c r="X2" s="600"/>
      <c r="Y2" s="600"/>
      <c r="Z2" s="600"/>
      <c r="AA2" s="600"/>
      <c r="AB2" s="600"/>
      <c r="AC2" s="600"/>
      <c r="AD2" s="600"/>
      <c r="AE2" s="600"/>
      <c r="AF2" s="600"/>
      <c r="AG2" s="600"/>
      <c r="AH2" s="600"/>
      <c r="AI2" s="600"/>
      <c r="AJ2" s="600"/>
      <c r="AK2" s="600"/>
      <c r="AL2" s="600"/>
      <c r="AM2" s="600"/>
      <c r="AN2" s="600"/>
      <c r="AO2" s="600"/>
      <c r="AP2" s="600"/>
    </row>
    <row r="3" spans="1:42" s="84" customFormat="1" ht="15" x14ac:dyDescent="0.45">
      <c r="A3" s="143" t="s">
        <v>26</v>
      </c>
      <c r="B3" s="405">
        <f>B4</f>
        <v>750</v>
      </c>
      <c r="C3" s="405">
        <f>C4</f>
        <v>0</v>
      </c>
      <c r="D3" s="405">
        <f>D4</f>
        <v>0</v>
      </c>
      <c r="E3" s="144" t="s">
        <v>77</v>
      </c>
      <c r="F3" s="286">
        <f>F4+F5</f>
        <v>0</v>
      </c>
      <c r="G3" s="286">
        <f>G4+G5</f>
        <v>0</v>
      </c>
      <c r="H3" s="286">
        <f>H4+H5</f>
        <v>0</v>
      </c>
      <c r="I3" s="600"/>
      <c r="J3" s="600"/>
      <c r="K3" s="600"/>
      <c r="L3" s="600"/>
      <c r="M3" s="600"/>
      <c r="N3" s="600"/>
      <c r="O3" s="600"/>
      <c r="P3" s="600"/>
      <c r="Q3" s="600"/>
      <c r="R3" s="600"/>
      <c r="S3" s="600"/>
      <c r="T3" s="600"/>
      <c r="U3" s="600"/>
      <c r="V3" s="600"/>
      <c r="W3" s="600"/>
      <c r="X3" s="600"/>
      <c r="Y3" s="600"/>
      <c r="Z3" s="600"/>
      <c r="AA3" s="600"/>
      <c r="AB3" s="600"/>
      <c r="AC3" s="600"/>
      <c r="AD3" s="600"/>
      <c r="AE3" s="600"/>
      <c r="AF3" s="600"/>
      <c r="AG3" s="600"/>
      <c r="AH3" s="600"/>
      <c r="AI3" s="600"/>
      <c r="AJ3" s="600"/>
      <c r="AK3" s="600"/>
      <c r="AL3" s="600"/>
      <c r="AM3" s="600"/>
      <c r="AN3" s="600"/>
      <c r="AO3" s="600"/>
      <c r="AP3" s="600"/>
    </row>
    <row r="4" spans="1:42" x14ac:dyDescent="0.3">
      <c r="A4" s="85" t="s">
        <v>78</v>
      </c>
      <c r="B4" s="283">
        <f>Investissements!E4</f>
        <v>750</v>
      </c>
      <c r="C4" s="283">
        <f>Investissements!F4</f>
        <v>0</v>
      </c>
      <c r="D4" s="283">
        <f>Investissements!G4</f>
        <v>0</v>
      </c>
      <c r="E4" s="601" t="s">
        <v>79</v>
      </c>
      <c r="F4" s="377">
        <f>Affectation!D4</f>
        <v>0</v>
      </c>
      <c r="G4" s="377">
        <f>F4</f>
        <v>0</v>
      </c>
      <c r="H4" s="377">
        <f>G4</f>
        <v>0</v>
      </c>
      <c r="I4" s="597"/>
      <c r="J4" s="597"/>
      <c r="K4" s="597"/>
      <c r="L4" s="597"/>
      <c r="M4" s="597"/>
      <c r="N4" s="597"/>
      <c r="O4" s="597"/>
      <c r="P4" s="597"/>
      <c r="Q4" s="597"/>
      <c r="R4" s="597"/>
      <c r="S4" s="597"/>
      <c r="T4" s="597"/>
      <c r="U4" s="597"/>
      <c r="V4" s="597"/>
      <c r="W4" s="597"/>
      <c r="X4" s="597"/>
      <c r="Y4" s="597"/>
      <c r="Z4" s="597"/>
      <c r="AA4" s="597"/>
      <c r="AB4" s="597"/>
      <c r="AC4" s="597"/>
      <c r="AD4" s="597"/>
      <c r="AE4" s="597"/>
      <c r="AF4" s="597"/>
      <c r="AG4" s="597"/>
      <c r="AH4" s="597"/>
      <c r="AI4" s="597"/>
      <c r="AJ4" s="597"/>
      <c r="AK4" s="597"/>
      <c r="AL4" s="597"/>
      <c r="AM4" s="597"/>
      <c r="AN4" s="597"/>
      <c r="AO4" s="597"/>
      <c r="AP4" s="597"/>
    </row>
    <row r="5" spans="1:42" x14ac:dyDescent="0.3">
      <c r="E5" s="601" t="s">
        <v>31</v>
      </c>
      <c r="F5" s="377">
        <f>Affectation!D5</f>
        <v>0</v>
      </c>
      <c r="G5" s="377">
        <f>F5</f>
        <v>0</v>
      </c>
      <c r="H5" s="377">
        <f>G5</f>
        <v>0</v>
      </c>
      <c r="I5" s="597"/>
      <c r="J5" s="597"/>
      <c r="K5" s="597"/>
      <c r="L5" s="597"/>
      <c r="M5" s="597"/>
      <c r="N5" s="597"/>
      <c r="O5" s="597"/>
      <c r="P5" s="597"/>
      <c r="Q5" s="597"/>
      <c r="R5" s="597"/>
      <c r="S5" s="597"/>
      <c r="T5" s="597"/>
      <c r="U5" s="597"/>
      <c r="V5" s="597"/>
      <c r="W5" s="597"/>
      <c r="X5" s="597"/>
      <c r="Y5" s="597"/>
      <c r="Z5" s="597"/>
      <c r="AA5" s="597"/>
      <c r="AB5" s="597"/>
      <c r="AC5" s="597"/>
      <c r="AD5" s="597"/>
      <c r="AE5" s="597"/>
      <c r="AF5" s="597"/>
      <c r="AG5" s="597"/>
      <c r="AH5" s="597"/>
      <c r="AI5" s="597"/>
      <c r="AJ5" s="597"/>
      <c r="AK5" s="597"/>
      <c r="AL5" s="597"/>
      <c r="AM5" s="597"/>
      <c r="AN5" s="597"/>
      <c r="AO5" s="597"/>
      <c r="AP5" s="597"/>
    </row>
    <row r="6" spans="1:42" x14ac:dyDescent="0.3">
      <c r="A6" s="85"/>
      <c r="F6" s="59"/>
      <c r="G6" s="59"/>
      <c r="H6" s="59"/>
      <c r="I6" s="597"/>
      <c r="J6" s="597"/>
      <c r="K6" s="597"/>
      <c r="L6" s="597"/>
      <c r="M6" s="597"/>
      <c r="N6" s="597"/>
      <c r="O6" s="597"/>
      <c r="P6" s="597"/>
      <c r="Q6" s="597"/>
      <c r="R6" s="597"/>
      <c r="S6" s="597"/>
      <c r="T6" s="597"/>
      <c r="U6" s="597"/>
      <c r="V6" s="597"/>
      <c r="W6" s="597"/>
      <c r="X6" s="597"/>
      <c r="Y6" s="597"/>
      <c r="Z6" s="597"/>
      <c r="AA6" s="597"/>
      <c r="AB6" s="597"/>
      <c r="AC6" s="597"/>
      <c r="AD6" s="597"/>
      <c r="AE6" s="597"/>
      <c r="AF6" s="597"/>
      <c r="AG6" s="597"/>
      <c r="AH6" s="597"/>
      <c r="AI6" s="597"/>
      <c r="AJ6" s="597"/>
      <c r="AK6" s="597"/>
      <c r="AL6" s="597"/>
      <c r="AM6" s="597"/>
      <c r="AN6" s="597"/>
      <c r="AO6" s="597"/>
      <c r="AP6" s="597"/>
    </row>
    <row r="7" spans="1:42" s="84" customFormat="1" ht="15" x14ac:dyDescent="0.45">
      <c r="A7" s="143" t="s">
        <v>32</v>
      </c>
      <c r="B7" s="286">
        <f>SUM(B8:B11)</f>
        <v>5920</v>
      </c>
      <c r="C7" s="286">
        <f>SUM(C8:C11)</f>
        <v>4440</v>
      </c>
      <c r="D7" s="286">
        <f>SUM(D8:D11)</f>
        <v>2960</v>
      </c>
      <c r="E7" s="144" t="s">
        <v>33</v>
      </c>
      <c r="F7" s="286">
        <f>F8+F11+F12</f>
        <v>5200</v>
      </c>
      <c r="G7" s="286">
        <f>G8+G11+G12</f>
        <v>3900</v>
      </c>
      <c r="H7" s="286">
        <f>H8+H11+H12</f>
        <v>2600</v>
      </c>
      <c r="I7" s="600"/>
      <c r="J7" s="600"/>
      <c r="K7" s="600"/>
      <c r="L7" s="600"/>
      <c r="M7" s="600"/>
      <c r="N7" s="600"/>
      <c r="O7" s="600"/>
      <c r="P7" s="600"/>
      <c r="Q7" s="600"/>
      <c r="R7" s="600"/>
      <c r="S7" s="600"/>
      <c r="T7" s="600"/>
      <c r="U7" s="600"/>
      <c r="V7" s="600"/>
      <c r="W7" s="600"/>
      <c r="X7" s="600"/>
      <c r="Y7" s="600"/>
      <c r="Z7" s="600"/>
      <c r="AA7" s="600"/>
      <c r="AB7" s="600"/>
      <c r="AC7" s="600"/>
      <c r="AD7" s="600"/>
      <c r="AE7" s="600"/>
      <c r="AF7" s="600"/>
      <c r="AG7" s="600"/>
      <c r="AH7" s="600"/>
      <c r="AI7" s="600"/>
      <c r="AJ7" s="600"/>
      <c r="AK7" s="600"/>
      <c r="AL7" s="600"/>
      <c r="AM7" s="600"/>
      <c r="AN7" s="600"/>
      <c r="AO7" s="600"/>
      <c r="AP7" s="600"/>
    </row>
    <row r="8" spans="1:42" x14ac:dyDescent="0.3">
      <c r="A8" s="18" t="str">
        <f>Investissements!A8</f>
        <v>2.1 Pas de porte</v>
      </c>
      <c r="B8" s="285">
        <f>Investissements!E8</f>
        <v>0</v>
      </c>
      <c r="C8" s="285">
        <f>Investissements!F8</f>
        <v>0</v>
      </c>
      <c r="D8" s="285">
        <f>Investissements!G8</f>
        <v>0</v>
      </c>
      <c r="E8" s="87" t="s">
        <v>35</v>
      </c>
      <c r="F8" s="377">
        <f>SUM(Affectation!$D$8:$D$10)-(Résultat!B11+Résultat!B12+Résultat!B13)</f>
        <v>5200</v>
      </c>
      <c r="G8" s="377">
        <f>F8-SUM(Résultat!$C$11:$C$13)</f>
        <v>3900</v>
      </c>
      <c r="H8" s="377">
        <f>G8-SUM(Résultat!$D$11:$D$13)</f>
        <v>2600</v>
      </c>
      <c r="I8" s="597"/>
      <c r="J8" s="597"/>
      <c r="K8" s="597"/>
      <c r="L8" s="597"/>
      <c r="M8" s="597"/>
      <c r="N8" s="597"/>
      <c r="O8" s="597"/>
      <c r="P8" s="597"/>
      <c r="Q8" s="597"/>
      <c r="R8" s="597"/>
      <c r="S8" s="597"/>
      <c r="T8" s="597"/>
      <c r="U8" s="597"/>
      <c r="V8" s="597"/>
      <c r="W8" s="597"/>
      <c r="X8" s="597"/>
      <c r="Y8" s="597"/>
      <c r="Z8" s="597"/>
      <c r="AA8" s="597"/>
      <c r="AB8" s="597"/>
      <c r="AC8" s="597"/>
      <c r="AD8" s="597"/>
      <c r="AE8" s="597"/>
      <c r="AF8" s="597"/>
      <c r="AG8" s="597"/>
      <c r="AH8" s="597"/>
      <c r="AI8" s="597"/>
      <c r="AJ8" s="597"/>
      <c r="AK8" s="597"/>
      <c r="AL8" s="597"/>
      <c r="AM8" s="597"/>
      <c r="AN8" s="597"/>
      <c r="AO8" s="597"/>
      <c r="AP8" s="597"/>
    </row>
    <row r="9" spans="1:42" x14ac:dyDescent="0.3">
      <c r="A9" s="18" t="str">
        <f>Investissements!A9</f>
        <v>2.2. Site Internet</v>
      </c>
      <c r="B9" s="285">
        <f>Investissements!E9</f>
        <v>0</v>
      </c>
      <c r="C9" s="285">
        <f>Investissements!F9</f>
        <v>0</v>
      </c>
      <c r="D9" s="285">
        <f>Investissements!G9</f>
        <v>0</v>
      </c>
      <c r="F9" s="610"/>
      <c r="G9" s="610"/>
      <c r="H9" s="610"/>
      <c r="I9" s="597"/>
      <c r="J9" s="597"/>
      <c r="K9" s="597"/>
      <c r="L9" s="597"/>
      <c r="M9" s="597"/>
      <c r="N9" s="597"/>
      <c r="O9" s="597"/>
      <c r="P9" s="597"/>
      <c r="Q9" s="597"/>
      <c r="R9" s="597"/>
      <c r="S9" s="597"/>
      <c r="T9" s="597"/>
      <c r="U9" s="597"/>
      <c r="V9" s="597"/>
      <c r="W9" s="597"/>
      <c r="X9" s="597"/>
      <c r="Y9" s="597"/>
      <c r="Z9" s="597"/>
      <c r="AA9" s="597"/>
      <c r="AB9" s="597"/>
      <c r="AC9" s="597"/>
      <c r="AD9" s="597"/>
      <c r="AE9" s="597"/>
      <c r="AF9" s="597"/>
      <c r="AG9" s="597"/>
      <c r="AH9" s="597"/>
      <c r="AI9" s="597"/>
      <c r="AJ9" s="597"/>
      <c r="AK9" s="597"/>
      <c r="AL9" s="597"/>
      <c r="AM9" s="597"/>
      <c r="AN9" s="597"/>
      <c r="AO9" s="597"/>
      <c r="AP9" s="597"/>
    </row>
    <row r="10" spans="1:42" x14ac:dyDescent="0.3">
      <c r="A10" s="18" t="str">
        <f>Investissements!A10</f>
        <v>2.3. etude de faisabilité</v>
      </c>
      <c r="B10" s="285">
        <f>Investissements!E10</f>
        <v>3520</v>
      </c>
      <c r="C10" s="285">
        <f>Investissements!F10</f>
        <v>2640</v>
      </c>
      <c r="D10" s="285">
        <f>Investissements!G10</f>
        <v>1760</v>
      </c>
      <c r="F10" s="610"/>
      <c r="G10" s="610"/>
      <c r="H10" s="610"/>
      <c r="I10" s="597"/>
      <c r="J10" s="597"/>
      <c r="K10" s="597"/>
      <c r="L10" s="597"/>
      <c r="M10" s="597"/>
      <c r="N10" s="597"/>
      <c r="O10" s="597"/>
      <c r="P10" s="597"/>
      <c r="Q10" s="597"/>
      <c r="R10" s="597"/>
      <c r="S10" s="597"/>
      <c r="T10" s="597"/>
      <c r="U10" s="597"/>
      <c r="V10" s="597"/>
      <c r="W10" s="597"/>
      <c r="X10" s="597"/>
      <c r="Y10" s="597"/>
      <c r="Z10" s="597"/>
      <c r="AA10" s="597"/>
      <c r="AB10" s="597"/>
      <c r="AC10" s="597"/>
      <c r="AD10" s="597"/>
      <c r="AE10" s="597"/>
      <c r="AF10" s="597"/>
      <c r="AG10" s="597"/>
      <c r="AH10" s="597"/>
      <c r="AI10" s="597"/>
      <c r="AJ10" s="597"/>
      <c r="AK10" s="597"/>
      <c r="AL10" s="597"/>
      <c r="AM10" s="597"/>
      <c r="AN10" s="597"/>
      <c r="AO10" s="597"/>
      <c r="AP10" s="597"/>
    </row>
    <row r="11" spans="1:42" x14ac:dyDescent="0.3">
      <c r="A11" s="18" t="str">
        <f>Investissements!A11</f>
        <v>2.4. formation</v>
      </c>
      <c r="B11" s="285">
        <f>Investissements!E11</f>
        <v>2400</v>
      </c>
      <c r="C11" s="285">
        <f>Investissements!F11</f>
        <v>1800</v>
      </c>
      <c r="D11" s="285">
        <f>Investissements!G11</f>
        <v>1200</v>
      </c>
      <c r="F11" s="610"/>
      <c r="G11" s="610"/>
      <c r="H11" s="610"/>
      <c r="I11" s="597"/>
      <c r="J11" s="597"/>
      <c r="K11" s="597"/>
      <c r="L11" s="597"/>
      <c r="M11" s="597"/>
      <c r="N11" s="597"/>
      <c r="O11" s="597"/>
      <c r="P11" s="597"/>
      <c r="Q11" s="597"/>
      <c r="R11" s="597"/>
      <c r="S11" s="597"/>
      <c r="T11" s="597"/>
      <c r="U11" s="597"/>
      <c r="V11" s="597"/>
      <c r="W11" s="597"/>
      <c r="X11" s="597"/>
      <c r="Y11" s="597"/>
      <c r="Z11" s="597"/>
      <c r="AA11" s="597"/>
      <c r="AB11" s="597"/>
      <c r="AC11" s="597"/>
      <c r="AD11" s="597"/>
      <c r="AE11" s="597"/>
      <c r="AF11" s="597"/>
      <c r="AG11" s="597"/>
      <c r="AH11" s="597"/>
      <c r="AI11" s="597"/>
      <c r="AJ11" s="597"/>
      <c r="AK11" s="597"/>
      <c r="AL11" s="597"/>
      <c r="AM11" s="597"/>
      <c r="AN11" s="597"/>
      <c r="AO11" s="597"/>
      <c r="AP11" s="597"/>
    </row>
    <row r="12" spans="1:42" x14ac:dyDescent="0.3">
      <c r="A12" s="85"/>
      <c r="F12" s="610"/>
      <c r="G12" s="610"/>
      <c r="H12" s="610"/>
      <c r="I12" s="597"/>
      <c r="J12" s="597"/>
      <c r="K12" s="597"/>
      <c r="L12" s="597"/>
      <c r="M12" s="597"/>
      <c r="N12" s="597"/>
      <c r="O12" s="597"/>
      <c r="P12" s="597"/>
      <c r="Q12" s="597"/>
      <c r="R12" s="597"/>
      <c r="S12" s="597"/>
      <c r="T12" s="597"/>
      <c r="U12" s="597"/>
      <c r="V12" s="597"/>
      <c r="W12" s="597"/>
      <c r="X12" s="597"/>
      <c r="Y12" s="597"/>
      <c r="Z12" s="597"/>
      <c r="AA12" s="597"/>
      <c r="AB12" s="597"/>
      <c r="AC12" s="597"/>
      <c r="AD12" s="597"/>
      <c r="AE12" s="597"/>
      <c r="AF12" s="597"/>
      <c r="AG12" s="597"/>
      <c r="AH12" s="597"/>
      <c r="AI12" s="597"/>
      <c r="AJ12" s="597"/>
      <c r="AK12" s="597"/>
      <c r="AL12" s="597"/>
      <c r="AM12" s="597"/>
      <c r="AN12" s="597"/>
      <c r="AO12" s="597"/>
      <c r="AP12" s="597"/>
    </row>
    <row r="13" spans="1:42" s="84" customFormat="1" ht="15" x14ac:dyDescent="0.45">
      <c r="A13" s="143" t="s">
        <v>36</v>
      </c>
      <c r="B13" s="286">
        <f>SUM(B14:B16)</f>
        <v>0</v>
      </c>
      <c r="C13" s="286">
        <f>SUM(C14:C16)</f>
        <v>0</v>
      </c>
      <c r="D13" s="286">
        <f>SUM(D14:D16)</f>
        <v>0</v>
      </c>
      <c r="E13" s="87"/>
      <c r="F13" s="597"/>
      <c r="G13" s="597"/>
      <c r="H13" s="597"/>
      <c r="I13" s="600"/>
      <c r="J13" s="600"/>
      <c r="K13" s="600"/>
      <c r="L13" s="600"/>
      <c r="M13" s="600"/>
      <c r="N13" s="600"/>
      <c r="O13" s="600"/>
      <c r="P13" s="600"/>
      <c r="Q13" s="600"/>
      <c r="R13" s="600"/>
      <c r="S13" s="600"/>
      <c r="T13" s="600"/>
      <c r="U13" s="600"/>
      <c r="V13" s="600"/>
      <c r="W13" s="600"/>
      <c r="X13" s="600"/>
      <c r="Y13" s="600"/>
      <c r="Z13" s="600"/>
      <c r="AA13" s="600"/>
      <c r="AB13" s="600"/>
      <c r="AC13" s="600"/>
      <c r="AD13" s="600"/>
      <c r="AE13" s="600"/>
      <c r="AF13" s="600"/>
      <c r="AG13" s="600"/>
      <c r="AH13" s="600"/>
      <c r="AI13" s="600"/>
      <c r="AJ13" s="600"/>
      <c r="AK13" s="600"/>
      <c r="AL13" s="600"/>
      <c r="AM13" s="600"/>
      <c r="AN13" s="600"/>
      <c r="AO13" s="600"/>
      <c r="AP13" s="600"/>
    </row>
    <row r="14" spans="1:42" ht="15" x14ac:dyDescent="0.45">
      <c r="A14" s="85" t="s">
        <v>37</v>
      </c>
      <c r="B14" s="378">
        <f>Affectation!B14</f>
        <v>0</v>
      </c>
      <c r="C14" s="378">
        <f t="shared" ref="C14:D16" si="0">B14</f>
        <v>0</v>
      </c>
      <c r="D14" s="378">
        <f t="shared" si="0"/>
        <v>0</v>
      </c>
      <c r="E14" s="144" t="s">
        <v>80</v>
      </c>
      <c r="F14" s="286">
        <f>F15</f>
        <v>2294.0340102617083</v>
      </c>
      <c r="G14" s="286">
        <f>G15</f>
        <v>2294.0340102617083</v>
      </c>
      <c r="H14" s="286">
        <f>H15</f>
        <v>2294.0340102617083</v>
      </c>
      <c r="I14" s="597"/>
      <c r="J14" s="597"/>
      <c r="K14" s="597"/>
      <c r="L14" s="597"/>
      <c r="M14" s="597"/>
      <c r="N14" s="597"/>
      <c r="O14" s="597"/>
      <c r="P14" s="597"/>
      <c r="Q14" s="597"/>
      <c r="R14" s="597"/>
      <c r="S14" s="597"/>
      <c r="T14" s="597"/>
      <c r="U14" s="597"/>
      <c r="V14" s="597"/>
      <c r="W14" s="597"/>
      <c r="X14" s="597"/>
      <c r="Y14" s="597"/>
      <c r="Z14" s="597"/>
      <c r="AA14" s="597"/>
      <c r="AB14" s="597"/>
      <c r="AC14" s="597"/>
      <c r="AD14" s="597"/>
      <c r="AE14" s="597"/>
      <c r="AF14" s="597"/>
      <c r="AG14" s="597"/>
      <c r="AH14" s="597"/>
      <c r="AI14" s="597"/>
      <c r="AJ14" s="597"/>
      <c r="AK14" s="597"/>
      <c r="AL14" s="597"/>
      <c r="AM14" s="597"/>
      <c r="AN14" s="597"/>
      <c r="AO14" s="597"/>
      <c r="AP14" s="597"/>
    </row>
    <row r="15" spans="1:42" x14ac:dyDescent="0.3">
      <c r="A15" s="85" t="s">
        <v>38</v>
      </c>
      <c r="B15" s="378">
        <f>Affectation!B15</f>
        <v>0</v>
      </c>
      <c r="C15" s="378">
        <f t="shared" si="0"/>
        <v>0</v>
      </c>
      <c r="D15" s="378">
        <f t="shared" si="0"/>
        <v>0</v>
      </c>
      <c r="E15" s="601" t="s">
        <v>81</v>
      </c>
      <c r="F15" s="377">
        <f>Résultat!B83</f>
        <v>2294.0340102617083</v>
      </c>
      <c r="G15" s="377">
        <f>F15+Résultat!C83</f>
        <v>2294.0340102617083</v>
      </c>
      <c r="H15" s="377">
        <f>G15+Résultat!D83</f>
        <v>2294.0340102617083</v>
      </c>
      <c r="I15" s="597"/>
      <c r="J15" s="597"/>
      <c r="K15" s="597"/>
      <c r="L15" s="597"/>
      <c r="M15" s="597"/>
      <c r="N15" s="597"/>
      <c r="O15" s="597"/>
      <c r="P15" s="597"/>
      <c r="Q15" s="597"/>
      <c r="R15" s="597"/>
      <c r="S15" s="597"/>
      <c r="T15" s="597"/>
      <c r="U15" s="597"/>
      <c r="V15" s="597"/>
      <c r="W15" s="597"/>
      <c r="X15" s="597"/>
      <c r="Y15" s="597"/>
      <c r="Z15" s="597"/>
      <c r="AA15" s="597"/>
      <c r="AB15" s="597"/>
      <c r="AC15" s="597"/>
      <c r="AD15" s="597"/>
      <c r="AE15" s="597"/>
      <c r="AF15" s="597"/>
      <c r="AG15" s="597"/>
      <c r="AH15" s="597"/>
      <c r="AI15" s="597"/>
      <c r="AJ15" s="597"/>
      <c r="AK15" s="597"/>
      <c r="AL15" s="597"/>
      <c r="AM15" s="597"/>
      <c r="AN15" s="597"/>
      <c r="AO15" s="597"/>
      <c r="AP15" s="597"/>
    </row>
    <row r="16" spans="1:42" x14ac:dyDescent="0.3">
      <c r="A16" s="85" t="s">
        <v>39</v>
      </c>
      <c r="B16" s="378">
        <f>Affectation!B16</f>
        <v>0</v>
      </c>
      <c r="C16" s="378">
        <f t="shared" si="0"/>
        <v>0</v>
      </c>
      <c r="D16" s="378">
        <f t="shared" si="0"/>
        <v>0</v>
      </c>
      <c r="F16" s="59"/>
      <c r="G16" s="59"/>
      <c r="H16" s="59"/>
      <c r="I16" s="597"/>
      <c r="J16" s="597"/>
      <c r="K16" s="597"/>
      <c r="L16" s="597"/>
      <c r="M16" s="597"/>
      <c r="N16" s="597"/>
      <c r="O16" s="597"/>
      <c r="P16" s="597"/>
      <c r="Q16" s="597"/>
      <c r="R16" s="597"/>
      <c r="S16" s="597"/>
      <c r="T16" s="597"/>
      <c r="U16" s="597"/>
      <c r="V16" s="597"/>
      <c r="W16" s="597"/>
      <c r="X16" s="597"/>
      <c r="Y16" s="597"/>
      <c r="Z16" s="597"/>
      <c r="AA16" s="597"/>
      <c r="AB16" s="597"/>
      <c r="AC16" s="597"/>
      <c r="AD16" s="597"/>
      <c r="AE16" s="597"/>
      <c r="AF16" s="597"/>
      <c r="AG16" s="597"/>
      <c r="AH16" s="597"/>
      <c r="AI16" s="597"/>
      <c r="AJ16" s="597"/>
      <c r="AK16" s="597"/>
      <c r="AL16" s="597"/>
      <c r="AM16" s="597"/>
      <c r="AN16" s="597"/>
      <c r="AO16" s="597"/>
      <c r="AP16" s="597"/>
    </row>
    <row r="17" spans="1:42" ht="15" x14ac:dyDescent="0.45">
      <c r="A17" s="85"/>
      <c r="E17" s="144" t="s">
        <v>82</v>
      </c>
      <c r="F17" s="286">
        <f>Résultat!B85</f>
        <v>43586.646194972462</v>
      </c>
      <c r="G17" s="286">
        <f>Résultat!C85</f>
        <v>42271.760610766782</v>
      </c>
      <c r="H17" s="286">
        <f>Résultat!D85</f>
        <v>38201.920370561085</v>
      </c>
      <c r="I17" s="597"/>
      <c r="J17" s="597"/>
      <c r="K17" s="597"/>
      <c r="L17" s="597"/>
      <c r="M17" s="597"/>
      <c r="N17" s="597"/>
      <c r="O17" s="597"/>
      <c r="P17" s="597"/>
      <c r="Q17" s="597"/>
      <c r="R17" s="597"/>
      <c r="S17" s="597"/>
      <c r="T17" s="597"/>
      <c r="U17" s="597"/>
      <c r="V17" s="597"/>
      <c r="W17" s="597"/>
      <c r="X17" s="597"/>
      <c r="Y17" s="597"/>
      <c r="Z17" s="597"/>
      <c r="AA17" s="597"/>
      <c r="AB17" s="597"/>
      <c r="AC17" s="597"/>
      <c r="AD17" s="597"/>
      <c r="AE17" s="597"/>
      <c r="AF17" s="597"/>
      <c r="AG17" s="597"/>
      <c r="AH17" s="597"/>
      <c r="AI17" s="597"/>
      <c r="AJ17" s="597"/>
      <c r="AK17" s="597"/>
      <c r="AL17" s="597"/>
      <c r="AM17" s="597"/>
      <c r="AN17" s="597"/>
      <c r="AO17" s="597"/>
      <c r="AP17" s="597"/>
    </row>
    <row r="18" spans="1:42" s="84" customFormat="1" ht="15" x14ac:dyDescent="0.45">
      <c r="A18" s="143" t="s">
        <v>40</v>
      </c>
      <c r="B18" s="286">
        <f>SUM(B19:B25)</f>
        <v>45621.500025711663</v>
      </c>
      <c r="C18" s="286">
        <f>SUM(C19:C25)</f>
        <v>34438.347241505966</v>
      </c>
      <c r="D18" s="286">
        <f>SUM(D19:D25)</f>
        <v>23255.194457300273</v>
      </c>
      <c r="E18" s="600"/>
      <c r="F18" s="600"/>
      <c r="G18" s="600"/>
      <c r="H18" s="600"/>
      <c r="I18" s="600"/>
      <c r="J18" s="600"/>
      <c r="K18" s="600"/>
      <c r="L18" s="600"/>
      <c r="M18" s="600"/>
      <c r="N18" s="600"/>
      <c r="O18" s="600"/>
      <c r="P18" s="600"/>
      <c r="Q18" s="600"/>
      <c r="R18" s="600"/>
      <c r="S18" s="600"/>
      <c r="T18" s="600"/>
      <c r="U18" s="600"/>
      <c r="V18" s="600"/>
      <c r="W18" s="600"/>
      <c r="X18" s="600"/>
      <c r="Y18" s="600"/>
      <c r="Z18" s="600"/>
      <c r="AA18" s="600"/>
      <c r="AB18" s="600"/>
      <c r="AC18" s="600"/>
      <c r="AD18" s="600"/>
      <c r="AE18" s="600"/>
      <c r="AF18" s="600"/>
      <c r="AG18" s="600"/>
      <c r="AH18" s="600"/>
      <c r="AI18" s="600"/>
      <c r="AJ18" s="600"/>
      <c r="AK18" s="600"/>
      <c r="AL18" s="600"/>
      <c r="AM18" s="600"/>
      <c r="AN18" s="600"/>
      <c r="AO18" s="600"/>
      <c r="AP18" s="600"/>
    </row>
    <row r="19" spans="1:42" ht="15" x14ac:dyDescent="0.45">
      <c r="A19" s="85" t="s">
        <v>42</v>
      </c>
      <c r="B19" s="285">
        <f>Investissements!E16</f>
        <v>0</v>
      </c>
      <c r="C19" s="285">
        <f>Investissements!F16</f>
        <v>0</v>
      </c>
      <c r="D19" s="285">
        <f>Investissements!G16</f>
        <v>0</v>
      </c>
      <c r="E19" s="144" t="s">
        <v>83</v>
      </c>
      <c r="F19" s="286">
        <f>F20+F21+F22+F23</f>
        <v>0</v>
      </c>
      <c r="G19" s="286">
        <f>G20+G21+G22+G23</f>
        <v>0</v>
      </c>
      <c r="H19" s="286">
        <f>H20+H21+H22+H23</f>
        <v>0</v>
      </c>
      <c r="I19" s="597"/>
      <c r="J19" s="597"/>
      <c r="K19" s="597"/>
      <c r="L19" s="597"/>
      <c r="M19" s="597"/>
      <c r="N19" s="597"/>
      <c r="O19" s="597"/>
      <c r="P19" s="597"/>
      <c r="Q19" s="597"/>
      <c r="R19" s="597"/>
      <c r="S19" s="597"/>
      <c r="T19" s="597"/>
      <c r="U19" s="597"/>
      <c r="V19" s="597"/>
      <c r="W19" s="597"/>
      <c r="X19" s="597"/>
      <c r="Y19" s="597"/>
      <c r="Z19" s="597"/>
      <c r="AA19" s="597"/>
      <c r="AB19" s="597"/>
      <c r="AC19" s="597"/>
      <c r="AD19" s="597"/>
      <c r="AE19" s="597"/>
      <c r="AF19" s="597"/>
      <c r="AG19" s="597"/>
      <c r="AH19" s="597"/>
      <c r="AI19" s="597"/>
      <c r="AJ19" s="597"/>
      <c r="AK19" s="597"/>
      <c r="AL19" s="597"/>
      <c r="AM19" s="597"/>
      <c r="AN19" s="597"/>
      <c r="AO19" s="597"/>
      <c r="AP19" s="597"/>
    </row>
    <row r="20" spans="1:42" x14ac:dyDescent="0.3">
      <c r="A20" s="85" t="s">
        <v>44</v>
      </c>
      <c r="B20" s="283">
        <f>Investissements!E17</f>
        <v>0</v>
      </c>
      <c r="C20" s="283">
        <f>Investissements!F17</f>
        <v>0</v>
      </c>
      <c r="D20" s="283">
        <f>Investissements!G17</f>
        <v>0</v>
      </c>
      <c r="E20" s="597" t="s">
        <v>43</v>
      </c>
      <c r="F20" s="284">
        <f>'Amortissement leasing'!C1-'Données emprunt'!C21</f>
        <v>0</v>
      </c>
      <c r="G20" s="284">
        <f>F20-'Données emprunt'!C22</f>
        <v>0</v>
      </c>
      <c r="H20" s="284">
        <f>G20-'Données emprunt'!C23</f>
        <v>0</v>
      </c>
      <c r="I20" s="597"/>
      <c r="J20" s="597"/>
      <c r="K20" s="597"/>
      <c r="L20" s="597"/>
      <c r="M20" s="597"/>
      <c r="N20" s="597"/>
      <c r="O20" s="597"/>
      <c r="P20" s="597"/>
      <c r="Q20" s="597"/>
      <c r="R20" s="597"/>
      <c r="S20" s="597"/>
      <c r="T20" s="597"/>
      <c r="U20" s="597"/>
      <c r="V20" s="597"/>
      <c r="W20" s="597"/>
      <c r="X20" s="597"/>
      <c r="Y20" s="597"/>
      <c r="Z20" s="597"/>
      <c r="AA20" s="597"/>
      <c r="AB20" s="597"/>
      <c r="AC20" s="597"/>
      <c r="AD20" s="597"/>
      <c r="AE20" s="597"/>
      <c r="AF20" s="597"/>
      <c r="AG20" s="597"/>
      <c r="AH20" s="597"/>
      <c r="AI20" s="597"/>
      <c r="AJ20" s="597"/>
      <c r="AK20" s="597"/>
      <c r="AL20" s="597"/>
      <c r="AM20" s="597"/>
      <c r="AN20" s="597"/>
      <c r="AO20" s="597"/>
      <c r="AP20" s="597"/>
    </row>
    <row r="21" spans="1:42" ht="26.4" x14ac:dyDescent="0.3">
      <c r="A21" s="88" t="s">
        <v>46</v>
      </c>
      <c r="B21" s="283">
        <f>Investissements!E18</f>
        <v>1777.7777777777778</v>
      </c>
      <c r="C21" s="283">
        <f>Investissements!F18</f>
        <v>1555.5555555555557</v>
      </c>
      <c r="D21" s="283">
        <f>Investissements!G18</f>
        <v>1333.3333333333335</v>
      </c>
      <c r="E21" s="597" t="s">
        <v>45</v>
      </c>
      <c r="F21" s="284">
        <f>'Amortissement crédit1'!C1-'Données emprunt'!C3-'Données emprunt'!C4</f>
        <v>0</v>
      </c>
      <c r="G21" s="284">
        <f>F21-'Données emprunt'!C5</f>
        <v>0</v>
      </c>
      <c r="H21" s="284">
        <f>G21-('Données emprunt'!B3-'Données emprunt'!C3-'Données emprunt'!C4-'Données emprunt'!C5)</f>
        <v>0</v>
      </c>
      <c r="I21" s="597"/>
      <c r="J21" s="597"/>
      <c r="K21" s="597"/>
      <c r="L21" s="597"/>
      <c r="M21" s="597"/>
      <c r="N21" s="597"/>
      <c r="O21" s="597"/>
      <c r="P21" s="597"/>
      <c r="Q21" s="597"/>
      <c r="R21" s="597"/>
      <c r="S21" s="597"/>
      <c r="T21" s="597"/>
      <c r="U21" s="597"/>
      <c r="V21" s="597"/>
      <c r="W21" s="597"/>
      <c r="X21" s="597"/>
      <c r="Y21" s="597"/>
      <c r="Z21" s="597"/>
      <c r="AA21" s="597"/>
      <c r="AB21" s="597"/>
      <c r="AC21" s="597"/>
      <c r="AD21" s="597"/>
      <c r="AE21" s="597"/>
      <c r="AF21" s="597"/>
      <c r="AG21" s="597"/>
      <c r="AH21" s="597"/>
      <c r="AI21" s="597"/>
      <c r="AJ21" s="597"/>
      <c r="AK21" s="597"/>
      <c r="AL21" s="597"/>
      <c r="AM21" s="597"/>
      <c r="AN21" s="597"/>
      <c r="AO21" s="597"/>
      <c r="AP21" s="597"/>
    </row>
    <row r="22" spans="1:42" x14ac:dyDescent="0.3">
      <c r="A22" s="85" t="s">
        <v>84</v>
      </c>
      <c r="B22" s="283">
        <f>Investissements!E19</f>
        <v>38243.722247933882</v>
      </c>
      <c r="C22" s="283">
        <f>Investissements!F19</f>
        <v>28682.791685950411</v>
      </c>
      <c r="D22" s="283">
        <f>Investissements!G19</f>
        <v>19121.861123966941</v>
      </c>
      <c r="E22" s="597" t="s">
        <v>47</v>
      </c>
      <c r="F22" s="284">
        <f>'Amortissement crédit 2'!C1-'Données emprunt'!C9-'Données emprunt'!C10</f>
        <v>0</v>
      </c>
      <c r="G22" s="284">
        <f>F22-'Données emprunt'!C11</f>
        <v>0</v>
      </c>
      <c r="H22" s="284">
        <f>G22-('Données emprunt'!B9-'Données emprunt'!C9-'Données emprunt'!C10-'Données emprunt'!C11)</f>
        <v>0</v>
      </c>
      <c r="I22" s="597"/>
      <c r="J22" s="597"/>
      <c r="K22" s="597"/>
      <c r="L22" s="597"/>
      <c r="M22" s="597"/>
      <c r="N22" s="597"/>
      <c r="O22" s="597"/>
      <c r="P22" s="597"/>
      <c r="Q22" s="597"/>
      <c r="R22" s="597"/>
      <c r="S22" s="597"/>
      <c r="T22" s="597"/>
      <c r="U22" s="597"/>
      <c r="V22" s="597"/>
      <c r="W22" s="597"/>
      <c r="X22" s="597"/>
      <c r="Y22" s="597"/>
      <c r="Z22" s="597"/>
      <c r="AA22" s="597"/>
      <c r="AB22" s="597"/>
      <c r="AC22" s="597"/>
      <c r="AD22" s="597"/>
      <c r="AE22" s="597"/>
      <c r="AF22" s="597"/>
      <c r="AG22" s="597"/>
      <c r="AH22" s="597"/>
      <c r="AI22" s="597"/>
      <c r="AJ22" s="597"/>
      <c r="AK22" s="597"/>
      <c r="AL22" s="597"/>
      <c r="AM22" s="597"/>
      <c r="AN22" s="597"/>
      <c r="AO22" s="597"/>
      <c r="AP22" s="597"/>
    </row>
    <row r="23" spans="1:42" x14ac:dyDescent="0.3">
      <c r="A23" s="85" t="s">
        <v>50</v>
      </c>
      <c r="B23" s="283">
        <f>Investissements!E20</f>
        <v>5600</v>
      </c>
      <c r="C23" s="283">
        <f>Investissements!F20</f>
        <v>4200</v>
      </c>
      <c r="D23" s="283">
        <f>Investissements!G20</f>
        <v>2800</v>
      </c>
      <c r="E23" s="597" t="s">
        <v>49</v>
      </c>
      <c r="F23" s="284">
        <f>'Amortissement crédit 3'!C1-'Données emprunt'!C15-'Données emprunt'!C16</f>
        <v>0</v>
      </c>
      <c r="G23" s="284">
        <f>F23-'Données emprunt'!C17</f>
        <v>0</v>
      </c>
      <c r="H23" s="284">
        <f>G23-('Données emprunt'!B15-SUM('Données emprunt'!C15:C17))</f>
        <v>0</v>
      </c>
      <c r="I23" s="597"/>
      <c r="J23" s="597"/>
      <c r="K23" s="597"/>
      <c r="L23" s="597"/>
      <c r="M23" s="597"/>
      <c r="N23" s="597"/>
      <c r="O23" s="597"/>
      <c r="P23" s="597"/>
      <c r="Q23" s="597"/>
      <c r="R23" s="597"/>
      <c r="S23" s="597"/>
      <c r="T23" s="597"/>
      <c r="U23" s="597"/>
      <c r="V23" s="597"/>
      <c r="W23" s="597"/>
      <c r="X23" s="597"/>
      <c r="Y23" s="597"/>
      <c r="Z23" s="597"/>
      <c r="AA23" s="597"/>
      <c r="AB23" s="597"/>
      <c r="AC23" s="597"/>
      <c r="AD23" s="597"/>
      <c r="AE23" s="597"/>
      <c r="AF23" s="597"/>
      <c r="AG23" s="597"/>
      <c r="AH23" s="597"/>
      <c r="AI23" s="597"/>
      <c r="AJ23" s="597"/>
      <c r="AK23" s="597"/>
      <c r="AL23" s="597"/>
      <c r="AM23" s="597"/>
      <c r="AN23" s="597"/>
      <c r="AO23" s="597"/>
      <c r="AP23" s="597"/>
    </row>
    <row r="24" spans="1:42" x14ac:dyDescent="0.3">
      <c r="A24" s="85" t="s">
        <v>51</v>
      </c>
      <c r="B24" s="283">
        <f>Investissements!E21</f>
        <v>0</v>
      </c>
      <c r="C24" s="283">
        <f>Investissements!F21</f>
        <v>0</v>
      </c>
      <c r="D24" s="283">
        <f>Investissements!G21</f>
        <v>0</v>
      </c>
      <c r="E24" s="597"/>
      <c r="F24" s="59"/>
      <c r="G24" s="59"/>
      <c r="H24" s="59"/>
      <c r="I24" s="597"/>
      <c r="J24" s="597"/>
      <c r="K24" s="597"/>
      <c r="L24" s="597"/>
      <c r="M24" s="597"/>
      <c r="N24" s="597"/>
      <c r="O24" s="597"/>
      <c r="P24" s="597"/>
      <c r="Q24" s="597"/>
      <c r="R24" s="597"/>
      <c r="S24" s="597"/>
      <c r="T24" s="597"/>
      <c r="U24" s="597"/>
      <c r="V24" s="597"/>
      <c r="W24" s="597"/>
      <c r="X24" s="597"/>
      <c r="Y24" s="597"/>
      <c r="Z24" s="597"/>
      <c r="AA24" s="597"/>
      <c r="AB24" s="597"/>
      <c r="AC24" s="597"/>
      <c r="AD24" s="597"/>
      <c r="AE24" s="597"/>
      <c r="AF24" s="597"/>
      <c r="AG24" s="597"/>
      <c r="AH24" s="597"/>
      <c r="AI24" s="597"/>
      <c r="AJ24" s="597"/>
      <c r="AK24" s="597"/>
      <c r="AL24" s="597"/>
      <c r="AM24" s="597"/>
      <c r="AN24" s="597"/>
      <c r="AO24" s="597"/>
      <c r="AP24" s="597"/>
    </row>
    <row r="25" spans="1:42" x14ac:dyDescent="0.3">
      <c r="A25" s="85" t="s">
        <v>52</v>
      </c>
      <c r="B25" s="283">
        <f>Investissements!E22</f>
        <v>0</v>
      </c>
      <c r="C25" s="283">
        <f>Investissements!F22</f>
        <v>0</v>
      </c>
      <c r="D25" s="283">
        <f>Investissements!G22</f>
        <v>0</v>
      </c>
      <c r="E25" s="597"/>
      <c r="F25" s="59"/>
      <c r="G25" s="59"/>
      <c r="H25" s="59"/>
      <c r="I25" s="597"/>
      <c r="J25" s="597"/>
      <c r="K25" s="597"/>
      <c r="L25" s="597"/>
      <c r="M25" s="597"/>
      <c r="N25" s="597"/>
      <c r="O25" s="597"/>
      <c r="P25" s="597"/>
      <c r="Q25" s="597"/>
      <c r="R25" s="597"/>
      <c r="S25" s="597"/>
      <c r="T25" s="597"/>
      <c r="U25" s="597"/>
      <c r="V25" s="597"/>
      <c r="W25" s="597"/>
      <c r="X25" s="597"/>
      <c r="Y25" s="597"/>
      <c r="Z25" s="597"/>
      <c r="AA25" s="597"/>
      <c r="AB25" s="597"/>
      <c r="AC25" s="597"/>
      <c r="AD25" s="597"/>
      <c r="AE25" s="597"/>
      <c r="AF25" s="597"/>
      <c r="AG25" s="597"/>
      <c r="AH25" s="597"/>
      <c r="AI25" s="597"/>
      <c r="AJ25" s="597"/>
      <c r="AK25" s="597"/>
      <c r="AL25" s="597"/>
      <c r="AM25" s="597"/>
      <c r="AN25" s="597"/>
      <c r="AO25" s="597"/>
      <c r="AP25" s="597"/>
    </row>
    <row r="26" spans="1:42" ht="13.8" thickBot="1" x14ac:dyDescent="0.35">
      <c r="A26" s="85"/>
      <c r="E26" s="597"/>
      <c r="F26" s="59"/>
      <c r="G26" s="59"/>
      <c r="H26" s="59"/>
      <c r="I26" s="597"/>
      <c r="J26" s="597"/>
      <c r="K26" s="597"/>
      <c r="L26" s="597"/>
      <c r="M26" s="597"/>
      <c r="N26" s="597"/>
      <c r="O26" s="597"/>
      <c r="P26" s="597"/>
      <c r="Q26" s="597"/>
      <c r="R26" s="597"/>
      <c r="S26" s="597"/>
      <c r="T26" s="597"/>
      <c r="U26" s="597"/>
      <c r="V26" s="597"/>
      <c r="W26" s="597"/>
      <c r="X26" s="597"/>
      <c r="Y26" s="597"/>
      <c r="Z26" s="597"/>
      <c r="AA26" s="597"/>
      <c r="AB26" s="597"/>
      <c r="AC26" s="597"/>
      <c r="AD26" s="597"/>
      <c r="AE26" s="597"/>
      <c r="AF26" s="597"/>
      <c r="AG26" s="597"/>
      <c r="AH26" s="597"/>
      <c r="AI26" s="597"/>
      <c r="AJ26" s="597"/>
      <c r="AK26" s="597"/>
      <c r="AL26" s="597"/>
      <c r="AM26" s="597"/>
      <c r="AN26" s="597"/>
      <c r="AO26" s="597"/>
      <c r="AP26" s="597"/>
    </row>
    <row r="27" spans="1:42" s="35" customFormat="1" ht="13.8" thickBot="1" x14ac:dyDescent="0.35">
      <c r="A27" s="145" t="s">
        <v>53</v>
      </c>
      <c r="B27" s="146">
        <f>B3+B7+B13+B18</f>
        <v>52291.500025711663</v>
      </c>
      <c r="C27" s="146">
        <f>C3+C7+C13+C18</f>
        <v>38878.347241505966</v>
      </c>
      <c r="D27" s="146">
        <f>D3+D7+D13+D18</f>
        <v>26215.194457300273</v>
      </c>
      <c r="E27" s="147" t="s">
        <v>85</v>
      </c>
      <c r="F27" s="409">
        <f>F3+F7+F14+F17+F19</f>
        <v>51080.680205234166</v>
      </c>
      <c r="G27" s="409">
        <f>G3+G7+G14+G17+G19</f>
        <v>48465.794621028486</v>
      </c>
      <c r="H27" s="409">
        <f>H3+H7+H14+H17+H19</f>
        <v>43095.95438082279</v>
      </c>
      <c r="I27" s="600"/>
      <c r="J27" s="600"/>
      <c r="K27" s="600"/>
      <c r="L27" s="600"/>
      <c r="M27" s="600"/>
      <c r="N27" s="600"/>
      <c r="O27" s="600"/>
      <c r="P27" s="600"/>
      <c r="Q27" s="600"/>
      <c r="R27" s="600"/>
      <c r="S27" s="600"/>
      <c r="T27" s="600"/>
      <c r="U27" s="600"/>
      <c r="V27" s="600"/>
      <c r="W27" s="600"/>
      <c r="X27" s="600"/>
      <c r="Y27" s="600"/>
      <c r="Z27" s="600"/>
      <c r="AA27" s="600"/>
      <c r="AB27" s="600"/>
      <c r="AC27" s="600"/>
      <c r="AD27" s="600"/>
      <c r="AE27" s="600"/>
      <c r="AF27" s="600"/>
      <c r="AG27" s="600"/>
      <c r="AH27" s="600"/>
      <c r="AI27" s="600"/>
      <c r="AJ27" s="600"/>
      <c r="AK27" s="600"/>
      <c r="AL27" s="600"/>
      <c r="AM27" s="600"/>
      <c r="AN27" s="600"/>
      <c r="AO27" s="600"/>
      <c r="AP27" s="600"/>
    </row>
    <row r="28" spans="1:42" x14ac:dyDescent="0.3">
      <c r="A28" s="85"/>
      <c r="E28" s="597"/>
      <c r="F28" s="59"/>
      <c r="G28" s="59"/>
      <c r="H28" s="59"/>
      <c r="I28" s="597"/>
      <c r="J28" s="597"/>
      <c r="K28" s="597"/>
      <c r="L28" s="597"/>
      <c r="M28" s="597"/>
      <c r="N28" s="597"/>
      <c r="O28" s="597"/>
      <c r="P28" s="597"/>
      <c r="Q28" s="597"/>
      <c r="R28" s="597"/>
      <c r="S28" s="597"/>
      <c r="T28" s="597"/>
      <c r="U28" s="597"/>
      <c r="V28" s="597"/>
      <c r="W28" s="597"/>
      <c r="X28" s="597"/>
      <c r="Y28" s="597"/>
      <c r="Z28" s="597"/>
      <c r="AA28" s="597"/>
      <c r="AB28" s="597"/>
      <c r="AC28" s="597"/>
      <c r="AD28" s="597"/>
      <c r="AE28" s="597"/>
      <c r="AF28" s="597"/>
      <c r="AG28" s="597"/>
      <c r="AH28" s="597"/>
      <c r="AI28" s="597"/>
      <c r="AJ28" s="597"/>
      <c r="AK28" s="597"/>
      <c r="AL28" s="597"/>
      <c r="AM28" s="597"/>
      <c r="AN28" s="597"/>
      <c r="AO28" s="597"/>
      <c r="AP28" s="597"/>
    </row>
    <row r="29" spans="1:42" s="84" customFormat="1" ht="15" x14ac:dyDescent="0.45">
      <c r="A29" s="143" t="s">
        <v>86</v>
      </c>
      <c r="B29" s="286">
        <f>SUM(B30:B31)</f>
        <v>0</v>
      </c>
      <c r="C29" s="286">
        <f>SUM(C30:C31)</f>
        <v>0</v>
      </c>
      <c r="D29" s="286">
        <f>SUM(D30:D31)</f>
        <v>0</v>
      </c>
      <c r="E29" s="144" t="s">
        <v>87</v>
      </c>
      <c r="F29" s="286">
        <f>F30+F31</f>
        <v>0</v>
      </c>
      <c r="G29" s="286">
        <f>G30+G31</f>
        <v>0</v>
      </c>
      <c r="H29" s="286">
        <f>H30+H31</f>
        <v>0</v>
      </c>
      <c r="I29" s="600"/>
      <c r="J29" s="600"/>
      <c r="K29" s="600"/>
      <c r="L29" s="600"/>
      <c r="M29" s="600"/>
      <c r="N29" s="600"/>
      <c r="O29" s="600"/>
      <c r="P29" s="600"/>
      <c r="Q29" s="600"/>
      <c r="R29" s="600"/>
      <c r="S29" s="600"/>
      <c r="T29" s="600"/>
      <c r="U29" s="600"/>
      <c r="V29" s="600"/>
      <c r="W29" s="600"/>
      <c r="X29" s="600"/>
      <c r="Y29" s="600"/>
      <c r="Z29" s="600"/>
      <c r="AA29" s="600"/>
      <c r="AB29" s="600"/>
      <c r="AC29" s="600"/>
      <c r="AD29" s="600"/>
      <c r="AE29" s="600"/>
      <c r="AF29" s="600"/>
      <c r="AG29" s="600"/>
      <c r="AH29" s="600"/>
      <c r="AI29" s="600"/>
      <c r="AJ29" s="600"/>
      <c r="AK29" s="600"/>
      <c r="AL29" s="600"/>
      <c r="AM29" s="600"/>
      <c r="AN29" s="600"/>
      <c r="AO29" s="600"/>
      <c r="AP29" s="600"/>
    </row>
    <row r="30" spans="1:42" ht="15" x14ac:dyDescent="0.35">
      <c r="A30" s="65" t="s">
        <v>57</v>
      </c>
      <c r="B30" s="378">
        <f>'Détails Stock'!$D$29</f>
        <v>0</v>
      </c>
      <c r="C30" s="378">
        <f>'Détails Stock'!$D$29</f>
        <v>0</v>
      </c>
      <c r="D30" s="378">
        <f>'Détails Stock'!$D$29</f>
        <v>0</v>
      </c>
      <c r="E30" s="87" t="s">
        <v>58</v>
      </c>
      <c r="F30" s="284">
        <f>'Données emprunt'!C4+'Données emprunt'!C10+'Données emprunt'!C16</f>
        <v>0</v>
      </c>
      <c r="G30" s="284">
        <f>'Données emprunt'!C5+'Données emprunt'!C11+'Données emprunt'!C17</f>
        <v>0</v>
      </c>
      <c r="H30" s="284">
        <f>'Données emprunt'!B3+'Données emprunt'!B9+'Données emprunt'!B15-SUM('Données emprunt'!C3:C5)-SUM('Données emprunt'!C9:C11)-SUM('Données emprunt'!C15:C17)</f>
        <v>0</v>
      </c>
      <c r="I30" s="597"/>
      <c r="J30" s="597"/>
      <c r="K30" s="597"/>
      <c r="L30" s="597"/>
      <c r="M30" s="597"/>
      <c r="N30" s="597"/>
      <c r="O30" s="597"/>
      <c r="P30" s="597"/>
      <c r="Q30" s="597"/>
      <c r="R30" s="597"/>
      <c r="S30" s="597"/>
      <c r="T30" s="597"/>
      <c r="U30" s="597"/>
      <c r="V30" s="597"/>
      <c r="W30" s="597"/>
      <c r="X30" s="597"/>
      <c r="Y30" s="597"/>
      <c r="Z30" s="597"/>
      <c r="AA30" s="597"/>
      <c r="AB30" s="597"/>
      <c r="AC30" s="597"/>
      <c r="AD30" s="597"/>
      <c r="AE30" s="597"/>
      <c r="AF30" s="597"/>
      <c r="AG30" s="597"/>
      <c r="AH30" s="597"/>
      <c r="AI30" s="597"/>
      <c r="AJ30" s="597"/>
      <c r="AK30" s="597"/>
      <c r="AL30" s="597"/>
      <c r="AM30" s="597"/>
      <c r="AN30" s="597"/>
      <c r="AO30" s="597"/>
      <c r="AP30" s="597"/>
    </row>
    <row r="31" spans="1:42" ht="15" x14ac:dyDescent="0.35">
      <c r="A31" s="65"/>
      <c r="B31" s="379"/>
      <c r="C31" s="379"/>
      <c r="D31" s="379"/>
      <c r="E31" s="61" t="s">
        <v>59</v>
      </c>
      <c r="F31" s="284">
        <v>0</v>
      </c>
      <c r="G31" s="284">
        <v>0</v>
      </c>
      <c r="H31" s="284">
        <v>0</v>
      </c>
      <c r="I31" s="597"/>
      <c r="J31" s="597"/>
      <c r="K31" s="597"/>
      <c r="L31" s="597"/>
      <c r="M31" s="597"/>
      <c r="N31" s="597"/>
      <c r="O31" s="597"/>
      <c r="P31" s="597"/>
      <c r="Q31" s="597"/>
      <c r="R31" s="597"/>
      <c r="S31" s="597"/>
      <c r="T31" s="597"/>
      <c r="U31" s="597"/>
      <c r="V31" s="597"/>
      <c r="W31" s="597"/>
      <c r="X31" s="597"/>
      <c r="Y31" s="597"/>
      <c r="Z31" s="597"/>
      <c r="AA31" s="597"/>
      <c r="AB31" s="597"/>
      <c r="AC31" s="597"/>
      <c r="AD31" s="597"/>
      <c r="AE31" s="597"/>
      <c r="AF31" s="597"/>
      <c r="AG31" s="597"/>
      <c r="AH31" s="597"/>
      <c r="AI31" s="597"/>
      <c r="AJ31" s="597"/>
      <c r="AK31" s="597"/>
      <c r="AL31" s="597"/>
      <c r="AM31" s="597"/>
      <c r="AN31" s="597"/>
      <c r="AO31" s="597"/>
      <c r="AP31" s="597"/>
    </row>
    <row r="32" spans="1:42" ht="14.4" x14ac:dyDescent="0.35">
      <c r="A32" s="85"/>
      <c r="E32" s="89"/>
      <c r="F32" s="59"/>
      <c r="G32" s="59"/>
      <c r="H32" s="59"/>
      <c r="I32" s="597"/>
      <c r="J32" s="597"/>
      <c r="K32" s="597"/>
      <c r="L32" s="597"/>
      <c r="M32" s="597"/>
      <c r="N32" s="597"/>
      <c r="O32" s="597"/>
      <c r="P32" s="597"/>
      <c r="Q32" s="597"/>
      <c r="R32" s="597"/>
      <c r="S32" s="597"/>
      <c r="T32" s="597"/>
      <c r="U32" s="597"/>
      <c r="V32" s="597"/>
      <c r="W32" s="597"/>
      <c r="X32" s="597"/>
      <c r="Y32" s="597"/>
      <c r="Z32" s="597"/>
      <c r="AA32" s="597"/>
      <c r="AB32" s="597"/>
      <c r="AC32" s="597"/>
      <c r="AD32" s="597"/>
      <c r="AE32" s="597"/>
      <c r="AF32" s="597"/>
      <c r="AG32" s="597"/>
      <c r="AH32" s="597"/>
      <c r="AI32" s="597"/>
      <c r="AJ32" s="597"/>
      <c r="AK32" s="597"/>
      <c r="AL32" s="597"/>
      <c r="AM32" s="597"/>
      <c r="AN32" s="597"/>
      <c r="AO32" s="597"/>
      <c r="AP32" s="597"/>
    </row>
    <row r="33" spans="1:42" s="84" customFormat="1" ht="15" x14ac:dyDescent="0.45">
      <c r="A33" s="143" t="s">
        <v>88</v>
      </c>
      <c r="B33" s="286">
        <f>'Trésorerie AN 1'!N33+F31</f>
        <v>-1210.8198204774781</v>
      </c>
      <c r="C33" s="286">
        <f>'Trésorerie AN 2'!M32+G31</f>
        <v>9587.4473795225131</v>
      </c>
      <c r="D33" s="286">
        <f>'Trésorerie AN 3'!M32+H31</f>
        <v>16880.759923522499</v>
      </c>
      <c r="E33" s="599"/>
      <c r="F33" s="60"/>
      <c r="G33" s="60"/>
      <c r="H33" s="60"/>
      <c r="I33" s="600"/>
      <c r="J33" s="600"/>
      <c r="K33" s="600"/>
      <c r="L33" s="600"/>
      <c r="M33" s="600"/>
      <c r="N33" s="600"/>
      <c r="O33" s="600"/>
      <c r="P33" s="600"/>
      <c r="Q33" s="600"/>
      <c r="R33" s="600"/>
      <c r="S33" s="600"/>
      <c r="T33" s="600"/>
      <c r="U33" s="600"/>
      <c r="V33" s="600"/>
      <c r="W33" s="600"/>
      <c r="X33" s="600"/>
      <c r="Y33" s="600"/>
      <c r="Z33" s="600"/>
      <c r="AA33" s="600"/>
      <c r="AB33" s="600"/>
      <c r="AC33" s="600"/>
      <c r="AD33" s="600"/>
      <c r="AE33" s="600"/>
      <c r="AF33" s="600"/>
      <c r="AG33" s="600"/>
      <c r="AH33" s="600"/>
      <c r="AI33" s="600"/>
      <c r="AJ33" s="600"/>
      <c r="AK33" s="600"/>
      <c r="AL33" s="600"/>
      <c r="AM33" s="600"/>
      <c r="AN33" s="600"/>
      <c r="AO33" s="600"/>
      <c r="AP33" s="600"/>
    </row>
    <row r="34" spans="1:42" x14ac:dyDescent="0.3">
      <c r="A34" s="85"/>
      <c r="E34" s="597"/>
      <c r="F34" s="59"/>
      <c r="G34" s="59"/>
      <c r="H34" s="59"/>
      <c r="I34" s="597"/>
      <c r="J34" s="597"/>
      <c r="K34" s="597"/>
      <c r="L34" s="597"/>
      <c r="M34" s="597"/>
      <c r="N34" s="597"/>
      <c r="O34" s="597"/>
      <c r="P34" s="597"/>
      <c r="Q34" s="597"/>
      <c r="R34" s="597"/>
      <c r="S34" s="597"/>
      <c r="T34" s="597"/>
      <c r="U34" s="597"/>
      <c r="V34" s="597"/>
      <c r="W34" s="597"/>
      <c r="X34" s="597"/>
      <c r="Y34" s="597"/>
      <c r="Z34" s="597"/>
      <c r="AA34" s="597"/>
      <c r="AB34" s="597"/>
      <c r="AC34" s="597"/>
      <c r="AD34" s="597"/>
      <c r="AE34" s="597"/>
      <c r="AF34" s="597"/>
      <c r="AG34" s="597"/>
      <c r="AH34" s="597"/>
      <c r="AI34" s="597"/>
      <c r="AJ34" s="597"/>
      <c r="AK34" s="597"/>
      <c r="AL34" s="597"/>
      <c r="AM34" s="597"/>
      <c r="AN34" s="597"/>
      <c r="AO34" s="597"/>
      <c r="AP34" s="597"/>
    </row>
    <row r="35" spans="1:42" ht="13.8" thickBot="1" x14ac:dyDescent="0.35">
      <c r="A35" s="85"/>
      <c r="F35" s="94"/>
      <c r="G35" s="94"/>
      <c r="H35" s="94"/>
      <c r="I35" s="597"/>
      <c r="J35" s="597"/>
      <c r="K35" s="597"/>
      <c r="L35" s="597"/>
      <c r="M35" s="597"/>
      <c r="N35" s="597"/>
      <c r="O35" s="597"/>
      <c r="P35" s="597"/>
      <c r="Q35" s="597"/>
      <c r="R35" s="597"/>
      <c r="S35" s="597"/>
      <c r="T35" s="597"/>
      <c r="U35" s="597"/>
      <c r="V35" s="597"/>
      <c r="W35" s="597"/>
      <c r="X35" s="597"/>
      <c r="Y35" s="597"/>
      <c r="Z35" s="597"/>
      <c r="AA35" s="597"/>
      <c r="AB35" s="597"/>
      <c r="AC35" s="597"/>
      <c r="AD35" s="597"/>
      <c r="AE35" s="597"/>
      <c r="AF35" s="597"/>
      <c r="AG35" s="597"/>
      <c r="AH35" s="597"/>
      <c r="AI35" s="597"/>
      <c r="AJ35" s="597"/>
      <c r="AK35" s="597"/>
      <c r="AL35" s="597"/>
      <c r="AM35" s="597"/>
      <c r="AN35" s="597"/>
      <c r="AO35" s="597"/>
      <c r="AP35" s="597"/>
    </row>
    <row r="36" spans="1:42" s="35" customFormat="1" ht="13.8" thickBot="1" x14ac:dyDescent="0.35">
      <c r="A36" s="145" t="s">
        <v>89</v>
      </c>
      <c r="B36" s="146">
        <f>B29+B33</f>
        <v>-1210.8198204774781</v>
      </c>
      <c r="C36" s="146">
        <f>C29+C33</f>
        <v>9587.4473795225131</v>
      </c>
      <c r="D36" s="146">
        <f>D29+D33</f>
        <v>16880.759923522499</v>
      </c>
      <c r="E36" s="147" t="s">
        <v>90</v>
      </c>
      <c r="F36" s="409">
        <f>F29</f>
        <v>0</v>
      </c>
      <c r="G36" s="409">
        <f>G29</f>
        <v>0</v>
      </c>
      <c r="H36" s="409">
        <f>H29</f>
        <v>0</v>
      </c>
      <c r="I36" s="600"/>
      <c r="J36" s="600"/>
      <c r="K36" s="600"/>
      <c r="L36" s="600"/>
      <c r="M36" s="600"/>
      <c r="N36" s="600"/>
      <c r="O36" s="600"/>
      <c r="P36" s="600"/>
      <c r="Q36" s="600"/>
      <c r="R36" s="600"/>
      <c r="S36" s="600"/>
      <c r="T36" s="600"/>
      <c r="U36" s="600"/>
      <c r="V36" s="600"/>
      <c r="W36" s="600"/>
      <c r="X36" s="600"/>
      <c r="Y36" s="600"/>
      <c r="Z36" s="600"/>
      <c r="AA36" s="600"/>
      <c r="AB36" s="600"/>
      <c r="AC36" s="600"/>
      <c r="AD36" s="600"/>
      <c r="AE36" s="600"/>
      <c r="AF36" s="600"/>
      <c r="AG36" s="600"/>
      <c r="AH36" s="600"/>
      <c r="AI36" s="600"/>
      <c r="AJ36" s="600"/>
      <c r="AK36" s="600"/>
      <c r="AL36" s="600"/>
      <c r="AM36" s="600"/>
      <c r="AN36" s="600"/>
      <c r="AO36" s="600"/>
      <c r="AP36" s="600"/>
    </row>
    <row r="37" spans="1:42" x14ac:dyDescent="0.3">
      <c r="A37" s="90"/>
      <c r="B37" s="91"/>
      <c r="C37" s="91"/>
      <c r="D37" s="91"/>
      <c r="E37" s="92"/>
      <c r="F37" s="93"/>
      <c r="G37" s="93"/>
      <c r="H37" s="93"/>
      <c r="I37" s="597"/>
      <c r="J37" s="597"/>
      <c r="K37" s="597"/>
      <c r="L37" s="597"/>
      <c r="M37" s="597"/>
      <c r="N37" s="597"/>
      <c r="O37" s="597"/>
      <c r="P37" s="597"/>
      <c r="Q37" s="597"/>
      <c r="R37" s="597"/>
      <c r="S37" s="597"/>
      <c r="T37" s="597"/>
      <c r="U37" s="597"/>
      <c r="V37" s="597"/>
      <c r="W37" s="597"/>
      <c r="X37" s="597"/>
      <c r="Y37" s="597"/>
      <c r="Z37" s="597"/>
      <c r="AA37" s="597"/>
      <c r="AB37" s="597"/>
      <c r="AC37" s="597"/>
      <c r="AD37" s="597"/>
      <c r="AE37" s="597"/>
      <c r="AF37" s="597"/>
      <c r="AG37" s="597"/>
      <c r="AH37" s="597"/>
      <c r="AI37" s="597"/>
      <c r="AJ37" s="597"/>
      <c r="AK37" s="597"/>
      <c r="AL37" s="597"/>
      <c r="AM37" s="597"/>
      <c r="AN37" s="597"/>
      <c r="AO37" s="597"/>
      <c r="AP37" s="597"/>
    </row>
    <row r="38" spans="1:42" s="95" customFormat="1" ht="13.8" thickBot="1" x14ac:dyDescent="0.35">
      <c r="A38" s="411" t="s">
        <v>91</v>
      </c>
      <c r="B38" s="411">
        <f>B27+B36</f>
        <v>51080.680205234181</v>
      </c>
      <c r="C38" s="411">
        <f>C27+C36</f>
        <v>48465.794621028479</v>
      </c>
      <c r="D38" s="411">
        <f>D27+D36</f>
        <v>43095.954380822775</v>
      </c>
      <c r="E38" s="148" t="s">
        <v>92</v>
      </c>
      <c r="F38" s="148">
        <f>F36+F27</f>
        <v>51080.680205234166</v>
      </c>
      <c r="G38" s="148">
        <f>G36+G27</f>
        <v>48465.794621028486</v>
      </c>
      <c r="H38" s="148">
        <f>H36+H27</f>
        <v>43095.95438082279</v>
      </c>
      <c r="I38" s="600"/>
      <c r="J38" s="597"/>
      <c r="K38" s="597"/>
      <c r="L38" s="597"/>
      <c r="M38" s="597"/>
      <c r="N38" s="597"/>
      <c r="O38" s="597"/>
      <c r="P38" s="597"/>
      <c r="Q38" s="597"/>
      <c r="R38" s="597"/>
      <c r="S38" s="597"/>
      <c r="T38" s="597"/>
      <c r="U38" s="597"/>
      <c r="V38" s="597"/>
      <c r="W38" s="597"/>
      <c r="X38" s="597"/>
      <c r="Y38" s="597"/>
      <c r="Z38" s="597"/>
      <c r="AA38" s="597"/>
      <c r="AB38" s="597"/>
      <c r="AC38" s="597"/>
      <c r="AD38" s="597"/>
      <c r="AE38" s="597"/>
      <c r="AF38" s="597"/>
      <c r="AG38" s="597"/>
      <c r="AH38" s="597"/>
      <c r="AI38" s="600"/>
      <c r="AJ38" s="600"/>
      <c r="AK38" s="600"/>
      <c r="AL38" s="600"/>
      <c r="AM38" s="600"/>
      <c r="AN38" s="600"/>
      <c r="AO38" s="600"/>
      <c r="AP38" s="600"/>
    </row>
    <row r="39" spans="1:42" ht="13.8" thickBot="1" x14ac:dyDescent="0.35">
      <c r="A39" s="412" t="s">
        <v>93</v>
      </c>
      <c r="B39" s="413">
        <f>B38-F38</f>
        <v>0</v>
      </c>
      <c r="C39" s="413">
        <f>C38-G38</f>
        <v>0</v>
      </c>
      <c r="D39" s="414">
        <f>D38-H38</f>
        <v>0</v>
      </c>
      <c r="E39" s="597"/>
      <c r="F39" s="597"/>
      <c r="G39" s="597"/>
      <c r="H39" s="597"/>
      <c r="I39" s="597"/>
      <c r="J39" s="597"/>
      <c r="K39" s="597"/>
      <c r="L39" s="597"/>
      <c r="M39" s="597"/>
      <c r="N39" s="597"/>
      <c r="O39" s="597"/>
      <c r="P39" s="597"/>
      <c r="Q39" s="597"/>
      <c r="R39" s="597"/>
      <c r="S39" s="597"/>
      <c r="T39" s="597"/>
      <c r="U39" s="597"/>
      <c r="V39" s="597"/>
      <c r="W39" s="597"/>
      <c r="X39" s="597"/>
      <c r="Y39" s="597"/>
      <c r="Z39" s="597"/>
      <c r="AA39" s="597"/>
      <c r="AB39" s="597"/>
      <c r="AC39" s="597"/>
      <c r="AD39" s="597"/>
      <c r="AE39" s="597"/>
      <c r="AF39" s="597"/>
      <c r="AG39" s="597"/>
      <c r="AH39" s="597"/>
      <c r="AI39" s="597"/>
      <c r="AJ39" s="597"/>
      <c r="AK39" s="597"/>
      <c r="AL39" s="597"/>
      <c r="AM39" s="597"/>
      <c r="AN39" s="597"/>
      <c r="AO39" s="597"/>
      <c r="AP39" s="597"/>
    </row>
    <row r="40" spans="1:42" s="307" customFormat="1" x14ac:dyDescent="0.3">
      <c r="A40" s="597"/>
      <c r="B40" s="597"/>
      <c r="C40" s="597"/>
      <c r="D40" s="597"/>
      <c r="E40" s="597"/>
      <c r="F40" s="597"/>
      <c r="G40" s="597"/>
      <c r="H40" s="597"/>
      <c r="I40" s="597"/>
      <c r="J40" s="597"/>
      <c r="K40" s="597"/>
      <c r="L40" s="597"/>
      <c r="M40" s="597"/>
      <c r="N40" s="597"/>
      <c r="O40" s="597"/>
      <c r="P40" s="597"/>
      <c r="Q40" s="597"/>
      <c r="R40" s="597"/>
      <c r="S40" s="597"/>
      <c r="T40" s="597"/>
      <c r="U40" s="597"/>
      <c r="V40" s="597"/>
      <c r="W40" s="597"/>
      <c r="X40" s="597"/>
      <c r="Y40" s="597"/>
      <c r="Z40" s="597"/>
      <c r="AA40" s="597"/>
      <c r="AB40" s="597"/>
      <c r="AC40" s="597"/>
      <c r="AD40" s="597"/>
      <c r="AE40" s="597"/>
      <c r="AF40" s="597"/>
      <c r="AG40" s="597"/>
      <c r="AH40" s="597"/>
      <c r="AI40" s="306"/>
      <c r="AJ40" s="306"/>
      <c r="AK40" s="306"/>
      <c r="AL40" s="306"/>
      <c r="AM40" s="306"/>
      <c r="AN40" s="306"/>
      <c r="AO40" s="306"/>
      <c r="AP40" s="306"/>
    </row>
    <row r="41" spans="1:42" x14ac:dyDescent="0.3">
      <c r="A41" s="597"/>
      <c r="B41" s="597"/>
      <c r="C41" s="597"/>
      <c r="D41" s="597"/>
      <c r="E41" s="597"/>
      <c r="F41" s="597"/>
      <c r="G41" s="597"/>
      <c r="H41" s="597"/>
      <c r="I41" s="597"/>
      <c r="J41" s="597"/>
      <c r="K41" s="597"/>
      <c r="L41" s="597"/>
      <c r="M41" s="597"/>
      <c r="N41" s="597"/>
      <c r="O41" s="597"/>
      <c r="P41" s="597"/>
      <c r="Q41" s="597"/>
      <c r="R41" s="597"/>
      <c r="S41" s="597"/>
      <c r="T41" s="597"/>
      <c r="U41" s="597"/>
      <c r="V41" s="597"/>
      <c r="W41" s="597"/>
      <c r="X41" s="597"/>
      <c r="Y41" s="597"/>
      <c r="Z41" s="597"/>
      <c r="AA41" s="597"/>
      <c r="AB41" s="597"/>
      <c r="AC41" s="597"/>
      <c r="AD41" s="597"/>
      <c r="AE41" s="597"/>
      <c r="AF41" s="597"/>
      <c r="AG41" s="597"/>
      <c r="AH41" s="597"/>
      <c r="AI41" s="597"/>
      <c r="AJ41" s="597"/>
      <c r="AK41" s="597"/>
      <c r="AL41" s="597"/>
      <c r="AM41" s="597"/>
      <c r="AN41" s="597"/>
      <c r="AO41" s="597"/>
      <c r="AP41" s="597"/>
    </row>
    <row r="42" spans="1:42" x14ac:dyDescent="0.3">
      <c r="A42" s="597"/>
      <c r="B42" s="597"/>
      <c r="C42" s="597"/>
      <c r="D42" s="597"/>
      <c r="E42" s="597"/>
      <c r="F42" s="597"/>
      <c r="G42" s="597"/>
      <c r="H42" s="597"/>
      <c r="I42" s="597"/>
      <c r="J42" s="597"/>
      <c r="K42" s="597"/>
      <c r="L42" s="597"/>
      <c r="M42" s="597"/>
      <c r="N42" s="597"/>
      <c r="O42" s="597"/>
      <c r="P42" s="597"/>
      <c r="Q42" s="597"/>
      <c r="R42" s="597"/>
      <c r="S42" s="597"/>
      <c r="T42" s="597"/>
      <c r="U42" s="597"/>
      <c r="V42" s="597"/>
      <c r="W42" s="597"/>
      <c r="X42" s="597"/>
      <c r="Y42" s="597"/>
      <c r="Z42" s="597"/>
      <c r="AA42" s="597"/>
      <c r="AB42" s="597"/>
      <c r="AC42" s="597"/>
      <c r="AD42" s="597"/>
      <c r="AE42" s="597"/>
      <c r="AF42" s="597"/>
      <c r="AG42" s="597"/>
      <c r="AH42" s="597"/>
      <c r="AI42" s="597"/>
      <c r="AJ42" s="597"/>
      <c r="AK42" s="597"/>
      <c r="AL42" s="597"/>
      <c r="AM42" s="597"/>
      <c r="AN42" s="597"/>
      <c r="AO42" s="597"/>
      <c r="AP42" s="597"/>
    </row>
    <row r="43" spans="1:42" x14ac:dyDescent="0.3">
      <c r="A43" s="597"/>
      <c r="B43" s="597"/>
      <c r="C43" s="597"/>
      <c r="D43" s="597"/>
      <c r="E43" s="597"/>
      <c r="F43" s="597"/>
      <c r="G43" s="597"/>
      <c r="H43" s="597"/>
      <c r="I43" s="597"/>
      <c r="J43" s="597"/>
      <c r="K43" s="597"/>
      <c r="L43" s="597"/>
      <c r="M43" s="597"/>
      <c r="N43" s="597"/>
      <c r="O43" s="597"/>
      <c r="P43" s="597"/>
      <c r="Q43" s="597"/>
      <c r="R43" s="597"/>
      <c r="S43" s="597"/>
      <c r="T43" s="597"/>
      <c r="U43" s="597"/>
      <c r="V43" s="597"/>
      <c r="W43" s="597"/>
      <c r="X43" s="597"/>
      <c r="Y43" s="597"/>
      <c r="Z43" s="597"/>
      <c r="AA43" s="597"/>
      <c r="AB43" s="597"/>
      <c r="AC43" s="597"/>
      <c r="AD43" s="597"/>
      <c r="AE43" s="597"/>
      <c r="AF43" s="597"/>
      <c r="AG43" s="597"/>
      <c r="AH43" s="597"/>
      <c r="AI43" s="597"/>
      <c r="AJ43" s="597"/>
      <c r="AK43" s="597"/>
      <c r="AL43" s="597"/>
      <c r="AM43" s="597"/>
      <c r="AN43" s="597"/>
      <c r="AO43" s="597"/>
      <c r="AP43" s="597"/>
    </row>
    <row r="44" spans="1:42" x14ac:dyDescent="0.3">
      <c r="A44" s="597"/>
      <c r="B44" s="597"/>
      <c r="C44" s="597"/>
      <c r="D44" s="597"/>
      <c r="E44" s="597"/>
      <c r="F44" s="597"/>
      <c r="G44" s="597"/>
      <c r="H44" s="597"/>
      <c r="I44" s="597"/>
      <c r="J44" s="597"/>
      <c r="K44" s="597"/>
      <c r="L44" s="597"/>
      <c r="M44" s="597"/>
      <c r="N44" s="597"/>
      <c r="O44" s="597"/>
      <c r="P44" s="597"/>
      <c r="Q44" s="597"/>
      <c r="R44" s="597"/>
      <c r="S44" s="597"/>
      <c r="T44" s="597"/>
      <c r="U44" s="597"/>
      <c r="V44" s="597"/>
      <c r="W44" s="597"/>
      <c r="X44" s="597"/>
      <c r="Y44" s="597"/>
      <c r="Z44" s="597"/>
      <c r="AA44" s="597"/>
      <c r="AB44" s="597"/>
      <c r="AC44" s="597"/>
      <c r="AD44" s="597"/>
      <c r="AE44" s="597"/>
      <c r="AF44" s="597"/>
      <c r="AG44" s="597"/>
      <c r="AH44" s="597"/>
      <c r="AI44" s="597"/>
      <c r="AJ44" s="597"/>
      <c r="AK44" s="597"/>
      <c r="AL44" s="597"/>
      <c r="AM44" s="597"/>
      <c r="AN44" s="597"/>
      <c r="AO44" s="597"/>
      <c r="AP44" s="597"/>
    </row>
    <row r="45" spans="1:42" x14ac:dyDescent="0.3">
      <c r="A45" s="597"/>
      <c r="B45" s="597"/>
      <c r="C45" s="597"/>
      <c r="D45" s="597"/>
      <c r="E45" s="597"/>
      <c r="F45" s="597"/>
      <c r="G45" s="597"/>
      <c r="H45" s="597"/>
      <c r="I45" s="597"/>
      <c r="J45" s="597"/>
      <c r="K45" s="597"/>
      <c r="L45" s="597"/>
      <c r="M45" s="597"/>
      <c r="N45" s="597"/>
      <c r="O45" s="597"/>
      <c r="P45" s="597"/>
      <c r="Q45" s="597"/>
      <c r="R45" s="597"/>
      <c r="S45" s="597"/>
      <c r="T45" s="597"/>
      <c r="U45" s="597"/>
      <c r="V45" s="597"/>
      <c r="W45" s="597"/>
      <c r="X45" s="597"/>
      <c r="Y45" s="597"/>
      <c r="Z45" s="597"/>
      <c r="AA45" s="597"/>
      <c r="AB45" s="597"/>
      <c r="AC45" s="597"/>
      <c r="AD45" s="597"/>
      <c r="AE45" s="597"/>
      <c r="AF45" s="597"/>
      <c r="AG45" s="597"/>
      <c r="AH45" s="597"/>
      <c r="AI45" s="597"/>
      <c r="AJ45" s="597"/>
      <c r="AK45" s="597"/>
      <c r="AL45" s="597"/>
      <c r="AM45" s="597"/>
      <c r="AN45" s="597"/>
      <c r="AO45" s="597"/>
      <c r="AP45" s="597"/>
    </row>
    <row r="46" spans="1:42" x14ac:dyDescent="0.3">
      <c r="A46" s="597"/>
      <c r="B46" s="597"/>
      <c r="C46" s="597"/>
      <c r="D46" s="597"/>
      <c r="E46" s="597"/>
      <c r="F46" s="597"/>
      <c r="G46" s="597"/>
      <c r="H46" s="597"/>
      <c r="I46" s="597"/>
      <c r="J46" s="597"/>
      <c r="K46" s="597"/>
      <c r="L46" s="597"/>
      <c r="M46" s="597"/>
      <c r="N46" s="597"/>
      <c r="O46" s="597"/>
      <c r="P46" s="597"/>
      <c r="Q46" s="597"/>
      <c r="R46" s="597"/>
      <c r="S46" s="597"/>
      <c r="T46" s="597"/>
      <c r="U46" s="597"/>
      <c r="V46" s="597"/>
      <c r="W46" s="597"/>
      <c r="X46" s="597"/>
      <c r="Y46" s="597"/>
      <c r="Z46" s="597"/>
      <c r="AA46" s="597"/>
      <c r="AB46" s="597"/>
      <c r="AC46" s="597"/>
      <c r="AD46" s="597"/>
      <c r="AE46" s="597"/>
      <c r="AF46" s="597"/>
      <c r="AG46" s="597"/>
      <c r="AH46" s="597"/>
      <c r="AI46" s="597"/>
      <c r="AJ46" s="597"/>
      <c r="AK46" s="597"/>
      <c r="AL46" s="597"/>
      <c r="AM46" s="597"/>
      <c r="AN46" s="597"/>
      <c r="AO46" s="597"/>
      <c r="AP46" s="597"/>
    </row>
    <row r="47" spans="1:42" x14ac:dyDescent="0.3">
      <c r="A47" s="597"/>
      <c r="B47" s="597"/>
      <c r="C47" s="597"/>
      <c r="D47" s="597"/>
      <c r="E47" s="597"/>
      <c r="F47" s="597"/>
      <c r="G47" s="597"/>
      <c r="H47" s="597"/>
    </row>
    <row r="48" spans="1:42" x14ac:dyDescent="0.3">
      <c r="A48" s="597"/>
      <c r="B48" s="597"/>
      <c r="C48" s="597"/>
      <c r="D48" s="597"/>
      <c r="E48" s="597"/>
      <c r="F48" s="597"/>
      <c r="G48" s="597"/>
      <c r="H48" s="597"/>
    </row>
    <row r="49" spans="2:5" x14ac:dyDescent="0.3">
      <c r="B49" s="597"/>
      <c r="C49" s="597"/>
      <c r="D49" s="597"/>
      <c r="E49" s="597"/>
    </row>
    <row r="50" spans="2:5" x14ac:dyDescent="0.3">
      <c r="B50" s="597"/>
      <c r="C50" s="597"/>
      <c r="D50" s="597"/>
      <c r="E50" s="597"/>
    </row>
    <row r="51" spans="2:5" x14ac:dyDescent="0.3">
      <c r="B51" s="597"/>
      <c r="C51" s="597"/>
      <c r="D51" s="597"/>
      <c r="E51" s="597"/>
    </row>
    <row r="52" spans="2:5" x14ac:dyDescent="0.3">
      <c r="B52" s="597"/>
      <c r="C52" s="597"/>
      <c r="D52" s="597"/>
      <c r="E52" s="597"/>
    </row>
    <row r="53" spans="2:5" x14ac:dyDescent="0.3">
      <c r="B53" s="597"/>
      <c r="C53" s="597"/>
      <c r="D53" s="597"/>
      <c r="E53" s="597"/>
    </row>
    <row r="54" spans="2:5" x14ac:dyDescent="0.3">
      <c r="B54" s="597"/>
      <c r="C54" s="597"/>
      <c r="D54" s="597"/>
      <c r="E54" s="597"/>
    </row>
    <row r="55" spans="2:5" x14ac:dyDescent="0.3">
      <c r="B55" s="597"/>
      <c r="C55" s="597"/>
      <c r="D55" s="597"/>
      <c r="E55" s="597"/>
    </row>
    <row r="56" spans="2:5" x14ac:dyDescent="0.3">
      <c r="B56" s="597"/>
      <c r="C56" s="597"/>
      <c r="D56" s="597"/>
      <c r="E56" s="597"/>
    </row>
    <row r="57" spans="2:5" x14ac:dyDescent="0.3">
      <c r="B57" s="597"/>
      <c r="C57" s="597"/>
      <c r="D57" s="597"/>
      <c r="E57" s="597"/>
    </row>
    <row r="58" spans="2:5" x14ac:dyDescent="0.3">
      <c r="B58" s="597"/>
      <c r="C58" s="597"/>
      <c r="D58" s="597"/>
      <c r="E58" s="597"/>
    </row>
    <row r="59" spans="2:5" x14ac:dyDescent="0.3">
      <c r="B59" s="597"/>
      <c r="C59" s="597"/>
      <c r="D59" s="597"/>
      <c r="E59" s="597"/>
    </row>
    <row r="60" spans="2:5" x14ac:dyDescent="0.3">
      <c r="B60" s="597"/>
      <c r="C60" s="597"/>
      <c r="D60" s="597"/>
      <c r="E60" s="597"/>
    </row>
    <row r="61" spans="2:5" x14ac:dyDescent="0.3">
      <c r="B61" s="597"/>
      <c r="C61" s="597"/>
      <c r="D61" s="597"/>
      <c r="E61" s="597"/>
    </row>
    <row r="62" spans="2:5" x14ac:dyDescent="0.3">
      <c r="B62" s="597"/>
      <c r="C62" s="597"/>
      <c r="D62" s="597"/>
      <c r="E62" s="597"/>
    </row>
    <row r="63" spans="2:5" x14ac:dyDescent="0.3">
      <c r="B63" s="597"/>
      <c r="C63" s="597"/>
      <c r="D63" s="597"/>
      <c r="E63" s="597"/>
    </row>
    <row r="64" spans="2:5" x14ac:dyDescent="0.3">
      <c r="B64" s="597"/>
      <c r="C64" s="597"/>
      <c r="D64" s="597"/>
      <c r="E64" s="597"/>
    </row>
    <row r="65" spans="2:5" x14ac:dyDescent="0.3">
      <c r="B65" s="597"/>
      <c r="C65" s="597"/>
      <c r="D65" s="597"/>
      <c r="E65" s="597"/>
    </row>
    <row r="66" spans="2:5" x14ac:dyDescent="0.3">
      <c r="B66" s="597"/>
      <c r="C66" s="597"/>
      <c r="D66" s="597"/>
      <c r="E66" s="597"/>
    </row>
    <row r="67" spans="2:5" x14ac:dyDescent="0.3">
      <c r="B67" s="597"/>
      <c r="C67" s="597"/>
      <c r="D67" s="597"/>
      <c r="E67" s="597"/>
    </row>
    <row r="68" spans="2:5" x14ac:dyDescent="0.3">
      <c r="B68" s="597"/>
      <c r="C68" s="597"/>
      <c r="D68" s="597"/>
      <c r="E68" s="597"/>
    </row>
    <row r="69" spans="2:5" x14ac:dyDescent="0.3">
      <c r="B69" s="597"/>
      <c r="C69" s="597"/>
      <c r="D69" s="597"/>
      <c r="E69" s="597"/>
    </row>
    <row r="70" spans="2:5" x14ac:dyDescent="0.3">
      <c r="B70" s="597"/>
      <c r="C70" s="597"/>
      <c r="D70" s="597"/>
      <c r="E70" s="597"/>
    </row>
    <row r="71" spans="2:5" x14ac:dyDescent="0.3">
      <c r="B71" s="597"/>
      <c r="C71" s="597"/>
      <c r="D71" s="597"/>
      <c r="E71" s="597"/>
    </row>
    <row r="72" spans="2:5" x14ac:dyDescent="0.3">
      <c r="B72" s="597"/>
      <c r="C72" s="597"/>
      <c r="D72" s="597"/>
      <c r="E72" s="597"/>
    </row>
    <row r="73" spans="2:5" x14ac:dyDescent="0.3">
      <c r="B73" s="597"/>
      <c r="C73" s="597"/>
      <c r="D73" s="597"/>
      <c r="E73" s="597"/>
    </row>
    <row r="74" spans="2:5" x14ac:dyDescent="0.3">
      <c r="B74" s="597"/>
      <c r="C74" s="597"/>
      <c r="D74" s="597"/>
      <c r="E74" s="597"/>
    </row>
    <row r="75" spans="2:5" x14ac:dyDescent="0.3">
      <c r="B75" s="597"/>
      <c r="C75" s="597"/>
      <c r="D75" s="597"/>
      <c r="E75" s="597"/>
    </row>
    <row r="76" spans="2:5" x14ac:dyDescent="0.3">
      <c r="B76" s="597"/>
      <c r="C76" s="597"/>
      <c r="D76" s="597"/>
      <c r="E76" s="597"/>
    </row>
    <row r="77" spans="2:5" x14ac:dyDescent="0.3">
      <c r="B77" s="597"/>
      <c r="C77" s="597"/>
      <c r="D77" s="597"/>
      <c r="E77" s="597"/>
    </row>
    <row r="78" spans="2:5" x14ac:dyDescent="0.3">
      <c r="B78" s="597"/>
      <c r="C78" s="597"/>
      <c r="D78" s="597"/>
      <c r="E78" s="597"/>
    </row>
    <row r="79" spans="2:5" x14ac:dyDescent="0.3">
      <c r="B79" s="597"/>
      <c r="C79" s="597"/>
      <c r="D79" s="597"/>
      <c r="E79" s="597"/>
    </row>
    <row r="80" spans="2:5" x14ac:dyDescent="0.3">
      <c r="B80" s="597"/>
      <c r="C80" s="597"/>
      <c r="D80" s="597"/>
      <c r="E80" s="597"/>
    </row>
    <row r="81" spans="2:5" x14ac:dyDescent="0.3">
      <c r="B81" s="597"/>
      <c r="C81" s="597"/>
      <c r="D81" s="597"/>
      <c r="E81" s="597"/>
    </row>
    <row r="82" spans="2:5" x14ac:dyDescent="0.3">
      <c r="B82" s="597"/>
      <c r="C82" s="597"/>
      <c r="D82" s="597"/>
      <c r="E82" s="597"/>
    </row>
    <row r="83" spans="2:5" x14ac:dyDescent="0.3">
      <c r="B83" s="597"/>
      <c r="C83" s="597"/>
      <c r="D83" s="597"/>
      <c r="E83" s="597"/>
    </row>
    <row r="84" spans="2:5" x14ac:dyDescent="0.3">
      <c r="B84" s="597"/>
      <c r="C84" s="597"/>
      <c r="D84" s="597"/>
      <c r="E84" s="597"/>
    </row>
    <row r="85" spans="2:5" x14ac:dyDescent="0.3">
      <c r="B85" s="597"/>
      <c r="C85" s="597"/>
      <c r="D85" s="597"/>
      <c r="E85" s="597"/>
    </row>
    <row r="86" spans="2:5" x14ac:dyDescent="0.3">
      <c r="B86" s="597"/>
      <c r="C86" s="597"/>
      <c r="D86" s="597"/>
      <c r="E86" s="597"/>
    </row>
    <row r="87" spans="2:5" x14ac:dyDescent="0.3">
      <c r="B87" s="597"/>
      <c r="C87" s="597"/>
      <c r="D87" s="597"/>
      <c r="E87" s="597"/>
    </row>
    <row r="88" spans="2:5" x14ac:dyDescent="0.3">
      <c r="B88" s="597"/>
      <c r="C88" s="597"/>
      <c r="D88" s="597"/>
      <c r="E88" s="597"/>
    </row>
    <row r="89" spans="2:5" x14ac:dyDescent="0.3">
      <c r="B89" s="597"/>
      <c r="C89" s="597"/>
      <c r="D89" s="597"/>
      <c r="E89" s="597"/>
    </row>
    <row r="90" spans="2:5" x14ac:dyDescent="0.3">
      <c r="B90" s="597"/>
      <c r="C90" s="597"/>
      <c r="D90" s="597"/>
      <c r="E90" s="597"/>
    </row>
    <row r="91" spans="2:5" x14ac:dyDescent="0.3">
      <c r="B91" s="597"/>
      <c r="C91" s="597"/>
      <c r="D91" s="597"/>
      <c r="E91" s="597"/>
    </row>
    <row r="92" spans="2:5" x14ac:dyDescent="0.3">
      <c r="B92" s="597"/>
      <c r="C92" s="597"/>
      <c r="D92" s="597"/>
      <c r="E92" s="597"/>
    </row>
    <row r="93" spans="2:5" x14ac:dyDescent="0.3">
      <c r="B93" s="597"/>
      <c r="C93" s="597"/>
      <c r="D93" s="597"/>
      <c r="E93" s="597"/>
    </row>
    <row r="94" spans="2:5" x14ac:dyDescent="0.3">
      <c r="B94" s="597"/>
      <c r="C94" s="597"/>
      <c r="D94" s="597"/>
      <c r="E94" s="597"/>
    </row>
    <row r="95" spans="2:5" x14ac:dyDescent="0.3">
      <c r="B95" s="597"/>
      <c r="C95" s="597"/>
      <c r="D95" s="597"/>
      <c r="E95" s="597"/>
    </row>
    <row r="96" spans="2:5" x14ac:dyDescent="0.3">
      <c r="B96" s="597"/>
      <c r="C96" s="597"/>
      <c r="D96" s="597"/>
      <c r="E96" s="597"/>
    </row>
    <row r="97" spans="2:5" x14ac:dyDescent="0.3">
      <c r="B97" s="597"/>
      <c r="C97" s="597"/>
      <c r="D97" s="597"/>
      <c r="E97" s="597"/>
    </row>
    <row r="98" spans="2:5" x14ac:dyDescent="0.3">
      <c r="B98" s="597"/>
      <c r="C98" s="597"/>
      <c r="D98" s="597"/>
      <c r="E98" s="597"/>
    </row>
    <row r="99" spans="2:5" x14ac:dyDescent="0.3">
      <c r="B99" s="597"/>
      <c r="C99" s="597"/>
      <c r="D99" s="597"/>
      <c r="E99" s="597"/>
    </row>
    <row r="100" spans="2:5" x14ac:dyDescent="0.3">
      <c r="B100" s="597"/>
      <c r="C100" s="597"/>
      <c r="D100" s="597"/>
      <c r="E100" s="597"/>
    </row>
    <row r="101" spans="2:5" x14ac:dyDescent="0.3">
      <c r="B101" s="597"/>
      <c r="C101" s="597"/>
      <c r="D101" s="597"/>
      <c r="E101" s="597"/>
    </row>
    <row r="102" spans="2:5" x14ac:dyDescent="0.3">
      <c r="B102" s="597"/>
      <c r="C102" s="597"/>
      <c r="D102" s="597"/>
      <c r="E102" s="597"/>
    </row>
    <row r="103" spans="2:5" x14ac:dyDescent="0.3">
      <c r="B103" s="597"/>
      <c r="C103" s="597"/>
      <c r="D103" s="597"/>
      <c r="E103" s="597"/>
    </row>
    <row r="104" spans="2:5" x14ac:dyDescent="0.3">
      <c r="B104" s="597"/>
      <c r="C104" s="597"/>
      <c r="D104" s="597"/>
      <c r="E104" s="597"/>
    </row>
    <row r="105" spans="2:5" x14ac:dyDescent="0.3">
      <c r="B105" s="597"/>
      <c r="C105" s="597"/>
      <c r="D105" s="597"/>
      <c r="E105" s="597"/>
    </row>
    <row r="106" spans="2:5" x14ac:dyDescent="0.3">
      <c r="B106" s="597"/>
      <c r="C106" s="597"/>
      <c r="D106" s="597"/>
      <c r="E106" s="597"/>
    </row>
    <row r="107" spans="2:5" x14ac:dyDescent="0.3">
      <c r="B107" s="597"/>
      <c r="C107" s="597"/>
      <c r="D107" s="597"/>
      <c r="E107" s="597"/>
    </row>
    <row r="108" spans="2:5" x14ac:dyDescent="0.3">
      <c r="B108" s="597"/>
      <c r="C108" s="597"/>
      <c r="D108" s="597"/>
      <c r="E108" s="597"/>
    </row>
    <row r="109" spans="2:5" x14ac:dyDescent="0.3">
      <c r="B109" s="597"/>
      <c r="C109" s="597"/>
      <c r="D109" s="597"/>
      <c r="E109" s="597"/>
    </row>
    <row r="110" spans="2:5" x14ac:dyDescent="0.3">
      <c r="B110" s="597"/>
      <c r="C110" s="597"/>
      <c r="D110" s="597"/>
      <c r="E110" s="597"/>
    </row>
    <row r="111" spans="2:5" x14ac:dyDescent="0.3">
      <c r="B111" s="597"/>
      <c r="C111" s="597"/>
      <c r="D111" s="597"/>
      <c r="E111" s="597"/>
    </row>
    <row r="112" spans="2:5" x14ac:dyDescent="0.3">
      <c r="B112" s="597"/>
      <c r="C112" s="597"/>
      <c r="D112" s="597"/>
      <c r="E112" s="597"/>
    </row>
    <row r="113" spans="2:5" x14ac:dyDescent="0.3">
      <c r="B113" s="597"/>
      <c r="C113" s="597"/>
      <c r="D113" s="597"/>
      <c r="E113" s="597"/>
    </row>
    <row r="114" spans="2:5" x14ac:dyDescent="0.3">
      <c r="B114" s="597"/>
      <c r="C114" s="597"/>
      <c r="D114" s="597"/>
      <c r="E114" s="597"/>
    </row>
    <row r="115" spans="2:5" x14ac:dyDescent="0.3">
      <c r="B115" s="597"/>
      <c r="C115" s="597"/>
      <c r="D115" s="597"/>
      <c r="E115" s="597"/>
    </row>
    <row r="116" spans="2:5" x14ac:dyDescent="0.3">
      <c r="B116" s="597"/>
      <c r="C116" s="597"/>
      <c r="D116" s="597"/>
      <c r="E116" s="597"/>
    </row>
    <row r="117" spans="2:5" x14ac:dyDescent="0.3">
      <c r="B117" s="597"/>
      <c r="C117" s="597"/>
      <c r="D117" s="597"/>
      <c r="E117" s="597"/>
    </row>
    <row r="118" spans="2:5" x14ac:dyDescent="0.3">
      <c r="B118" s="597"/>
      <c r="C118" s="597"/>
      <c r="D118" s="597"/>
      <c r="E118" s="597"/>
    </row>
    <row r="119" spans="2:5" x14ac:dyDescent="0.3">
      <c r="B119" s="597"/>
      <c r="C119" s="597"/>
      <c r="D119" s="597"/>
      <c r="E119" s="597"/>
    </row>
    <row r="120" spans="2:5" x14ac:dyDescent="0.3">
      <c r="B120" s="597"/>
      <c r="C120" s="597"/>
      <c r="D120" s="597"/>
      <c r="E120" s="597"/>
    </row>
    <row r="121" spans="2:5" x14ac:dyDescent="0.3">
      <c r="B121" s="597"/>
      <c r="C121" s="597"/>
      <c r="D121" s="597"/>
      <c r="E121" s="597"/>
    </row>
    <row r="122" spans="2:5" x14ac:dyDescent="0.3">
      <c r="B122" s="597"/>
      <c r="C122" s="597"/>
      <c r="D122" s="597"/>
      <c r="E122" s="597"/>
    </row>
    <row r="123" spans="2:5" x14ac:dyDescent="0.3">
      <c r="B123" s="597"/>
      <c r="C123" s="597"/>
      <c r="D123" s="597"/>
      <c r="E123" s="597"/>
    </row>
    <row r="124" spans="2:5" x14ac:dyDescent="0.3">
      <c r="B124" s="597"/>
      <c r="C124" s="597"/>
      <c r="D124" s="597"/>
      <c r="E124" s="597"/>
    </row>
    <row r="125" spans="2:5" x14ac:dyDescent="0.3">
      <c r="B125" s="597"/>
      <c r="C125" s="597"/>
      <c r="D125" s="597"/>
      <c r="E125" s="597"/>
    </row>
    <row r="126" spans="2:5" x14ac:dyDescent="0.3">
      <c r="B126" s="597"/>
      <c r="C126" s="597"/>
      <c r="D126" s="597"/>
      <c r="E126" s="597"/>
    </row>
    <row r="127" spans="2:5" x14ac:dyDescent="0.3">
      <c r="B127" s="597"/>
      <c r="C127" s="597"/>
      <c r="D127" s="597"/>
      <c r="E127" s="597"/>
    </row>
    <row r="128" spans="2:5" x14ac:dyDescent="0.3">
      <c r="B128" s="597"/>
      <c r="C128" s="597"/>
      <c r="D128" s="597"/>
      <c r="E128" s="597"/>
    </row>
    <row r="129" spans="2:5" x14ac:dyDescent="0.3">
      <c r="B129" s="597"/>
      <c r="C129" s="597"/>
      <c r="D129" s="597"/>
      <c r="E129" s="597"/>
    </row>
    <row r="130" spans="2:5" x14ac:dyDescent="0.3">
      <c r="B130" s="597"/>
      <c r="C130" s="597"/>
      <c r="D130" s="597"/>
      <c r="E130" s="597"/>
    </row>
    <row r="131" spans="2:5" x14ac:dyDescent="0.3">
      <c r="B131" s="597"/>
      <c r="C131" s="597"/>
      <c r="D131" s="597"/>
      <c r="E131" s="597"/>
    </row>
    <row r="132" spans="2:5" x14ac:dyDescent="0.3">
      <c r="B132" s="597"/>
      <c r="C132" s="597"/>
      <c r="D132" s="597"/>
      <c r="E132" s="597"/>
    </row>
    <row r="133" spans="2:5" x14ac:dyDescent="0.3">
      <c r="B133" s="597"/>
      <c r="C133" s="597"/>
      <c r="D133" s="597"/>
      <c r="E133" s="597"/>
    </row>
    <row r="134" spans="2:5" x14ac:dyDescent="0.3">
      <c r="B134" s="597"/>
      <c r="C134" s="597"/>
      <c r="D134" s="597"/>
      <c r="E134" s="597"/>
    </row>
    <row r="135" spans="2:5" x14ac:dyDescent="0.3">
      <c r="B135" s="597"/>
      <c r="C135" s="597"/>
      <c r="D135" s="597"/>
      <c r="E135" s="597"/>
    </row>
    <row r="136" spans="2:5" x14ac:dyDescent="0.3">
      <c r="B136" s="597"/>
      <c r="C136" s="597"/>
      <c r="D136" s="597"/>
      <c r="E136" s="597"/>
    </row>
    <row r="137" spans="2:5" x14ac:dyDescent="0.3">
      <c r="B137" s="597"/>
      <c r="C137" s="597"/>
      <c r="D137" s="597"/>
      <c r="E137" s="597"/>
    </row>
    <row r="138" spans="2:5" x14ac:dyDescent="0.3">
      <c r="B138" s="597"/>
      <c r="C138" s="597"/>
      <c r="D138" s="597"/>
      <c r="E138" s="597"/>
    </row>
    <row r="139" spans="2:5" x14ac:dyDescent="0.3">
      <c r="B139" s="597"/>
      <c r="C139" s="597"/>
      <c r="D139" s="597"/>
      <c r="E139" s="597"/>
    </row>
    <row r="140" spans="2:5" x14ac:dyDescent="0.3">
      <c r="B140" s="597"/>
      <c r="C140" s="597"/>
      <c r="D140" s="597"/>
      <c r="E140" s="597"/>
    </row>
    <row r="141" spans="2:5" x14ac:dyDescent="0.3">
      <c r="B141" s="597"/>
      <c r="C141" s="597"/>
      <c r="D141" s="597"/>
      <c r="E141" s="597"/>
    </row>
    <row r="142" spans="2:5" x14ac:dyDescent="0.3">
      <c r="B142" s="597"/>
      <c r="C142" s="597"/>
      <c r="D142" s="597"/>
      <c r="E142" s="597"/>
    </row>
    <row r="143" spans="2:5" x14ac:dyDescent="0.3">
      <c r="B143" s="597"/>
      <c r="C143" s="597"/>
      <c r="D143" s="597"/>
      <c r="E143" s="597"/>
    </row>
    <row r="144" spans="2:5" x14ac:dyDescent="0.3">
      <c r="B144" s="597"/>
      <c r="C144" s="597"/>
      <c r="D144" s="597"/>
      <c r="E144" s="597"/>
    </row>
    <row r="145" spans="2:5" x14ac:dyDescent="0.3">
      <c r="B145" s="597"/>
      <c r="C145" s="597"/>
      <c r="D145" s="597"/>
      <c r="E145" s="597"/>
    </row>
    <row r="146" spans="2:5" x14ac:dyDescent="0.3">
      <c r="B146" s="597"/>
      <c r="C146" s="597"/>
      <c r="D146" s="597"/>
      <c r="E146" s="597"/>
    </row>
    <row r="147" spans="2:5" x14ac:dyDescent="0.3">
      <c r="B147" s="597"/>
      <c r="C147" s="597"/>
      <c r="D147" s="597"/>
      <c r="E147" s="597"/>
    </row>
    <row r="148" spans="2:5" x14ac:dyDescent="0.3">
      <c r="B148" s="597"/>
      <c r="C148" s="597"/>
      <c r="D148" s="597"/>
      <c r="E148" s="597"/>
    </row>
    <row r="149" spans="2:5" x14ac:dyDescent="0.3">
      <c r="B149" s="597"/>
      <c r="C149" s="597"/>
      <c r="D149" s="597"/>
      <c r="E149" s="597"/>
    </row>
    <row r="150" spans="2:5" x14ac:dyDescent="0.3">
      <c r="B150" s="597"/>
      <c r="C150" s="597"/>
      <c r="D150" s="597"/>
      <c r="E150" s="597"/>
    </row>
    <row r="151" spans="2:5" x14ac:dyDescent="0.3">
      <c r="B151" s="597"/>
      <c r="C151" s="597"/>
      <c r="D151" s="597"/>
      <c r="E151" s="597"/>
    </row>
    <row r="152" spans="2:5" x14ac:dyDescent="0.3">
      <c r="B152" s="597"/>
      <c r="C152" s="597"/>
      <c r="D152" s="597"/>
      <c r="E152" s="597"/>
    </row>
    <row r="153" spans="2:5" x14ac:dyDescent="0.3">
      <c r="B153" s="597"/>
      <c r="C153" s="597"/>
      <c r="D153" s="597"/>
      <c r="E153" s="597"/>
    </row>
    <row r="154" spans="2:5" x14ac:dyDescent="0.3">
      <c r="B154" s="597"/>
      <c r="C154" s="597"/>
      <c r="D154" s="597"/>
      <c r="E154" s="597"/>
    </row>
    <row r="155" spans="2:5" x14ac:dyDescent="0.3">
      <c r="B155" s="597"/>
      <c r="C155" s="597"/>
      <c r="D155" s="597"/>
      <c r="E155" s="597"/>
    </row>
    <row r="156" spans="2:5" x14ac:dyDescent="0.3">
      <c r="B156" s="597"/>
      <c r="C156" s="597"/>
      <c r="D156" s="597"/>
      <c r="E156" s="597"/>
    </row>
    <row r="157" spans="2:5" x14ac:dyDescent="0.3">
      <c r="B157" s="597"/>
      <c r="C157" s="597"/>
      <c r="D157" s="597"/>
      <c r="E157" s="597"/>
    </row>
    <row r="158" spans="2:5" x14ac:dyDescent="0.3">
      <c r="B158" s="597"/>
      <c r="C158" s="597"/>
      <c r="D158" s="597"/>
      <c r="E158" s="597"/>
    </row>
    <row r="159" spans="2:5" x14ac:dyDescent="0.3">
      <c r="B159" s="597"/>
      <c r="C159" s="597"/>
      <c r="D159" s="597"/>
      <c r="E159" s="597"/>
    </row>
  </sheetData>
  <sheetProtection selectLockedCells="1"/>
  <mergeCells count="1">
    <mergeCell ref="A1:H1"/>
  </mergeCells>
  <phoneticPr fontId="0" type="noConversion"/>
  <pageMargins left="0.78740157499999996" right="0.78740157499999996" top="0.984251969" bottom="0.984251969" header="0.4921259845" footer="0.4921259845"/>
  <pageSetup paperSize="9" scale="52" orientation="portrait" r:id="rId1"/>
  <headerFooter alignWithMargins="0">
    <oddHeader>&amp;F</oddHeader>
    <oddFooter>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>
    <tabColor indexed="9"/>
    <pageSetUpPr fitToPage="1"/>
  </sheetPr>
  <dimension ref="A1:AB166"/>
  <sheetViews>
    <sheetView zoomScale="96" zoomScaleNormal="96" workbookViewId="0">
      <selection activeCell="B16" sqref="B16"/>
    </sheetView>
  </sheetViews>
  <sheetFormatPr defaultColWidth="11.44140625" defaultRowHeight="13.2" x14ac:dyDescent="0.3"/>
  <cols>
    <col min="1" max="1" width="44.5546875" style="6" customWidth="1"/>
    <col min="2" max="2" width="20.6640625" style="28" customWidth="1"/>
    <col min="3" max="4" width="20.6640625" style="29" customWidth="1"/>
    <col min="5" max="5" width="2.5546875" style="31" customWidth="1"/>
    <col min="6" max="6" width="28.109375" style="29" customWidth="1"/>
    <col min="7" max="7" width="12" style="573" customWidth="1"/>
    <col min="8" max="8" width="22.5546875" style="109" customWidth="1"/>
    <col min="9" max="9" width="16.88671875" style="31" customWidth="1"/>
    <col min="10" max="11" width="11.44140625" style="31"/>
    <col min="12" max="12" width="12" style="31" bestFit="1" customWidth="1"/>
    <col min="13" max="16384" width="11.44140625" style="31"/>
  </cols>
  <sheetData>
    <row r="1" spans="1:28" s="82" customFormat="1" ht="16.8" thickBot="1" x14ac:dyDescent="0.4">
      <c r="A1" s="80" t="s">
        <v>94</v>
      </c>
      <c r="B1" s="81"/>
      <c r="C1" s="319">
        <v>1.02</v>
      </c>
      <c r="D1" s="319">
        <v>1.02</v>
      </c>
      <c r="F1" s="319" t="s">
        <v>95</v>
      </c>
      <c r="G1" s="571"/>
      <c r="H1" s="539" t="s">
        <v>14</v>
      </c>
      <c r="I1" s="540" t="s">
        <v>96</v>
      </c>
    </row>
    <row r="2" spans="1:28" s="132" customFormat="1" ht="16.2" thickBot="1" x14ac:dyDescent="0.4">
      <c r="A2" s="320" t="s">
        <v>97</v>
      </c>
      <c r="B2" s="321" t="s">
        <v>98</v>
      </c>
      <c r="C2" s="321" t="s">
        <v>99</v>
      </c>
      <c r="D2" s="322" t="s">
        <v>100</v>
      </c>
      <c r="E2" s="130"/>
      <c r="F2" s="325"/>
      <c r="G2" s="572"/>
      <c r="H2" s="541" t="s">
        <v>22</v>
      </c>
      <c r="I2" s="542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1"/>
      <c r="V2" s="131"/>
      <c r="W2" s="131"/>
      <c r="X2" s="131"/>
      <c r="Y2" s="131"/>
      <c r="Z2" s="131"/>
      <c r="AA2" s="131"/>
      <c r="AB2" s="131"/>
    </row>
    <row r="3" spans="1:28" s="133" customFormat="1" x14ac:dyDescent="0.3">
      <c r="A3" s="311"/>
      <c r="B3" s="312"/>
      <c r="C3" s="313"/>
      <c r="D3" s="314"/>
      <c r="E3" s="97"/>
      <c r="F3" s="325"/>
      <c r="G3" s="572"/>
      <c r="H3" s="543"/>
      <c r="I3" s="544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1:28" x14ac:dyDescent="0.3">
      <c r="A4" s="326" t="s">
        <v>101</v>
      </c>
      <c r="B4" s="327">
        <f>Ventes!$U$21</f>
        <v>93600</v>
      </c>
      <c r="C4" s="327">
        <f>Ventes!$U$37</f>
        <v>148300</v>
      </c>
      <c r="D4" s="328">
        <f>Ventes!$U$53</f>
        <v>145400</v>
      </c>
      <c r="E4" s="97"/>
      <c r="F4" s="325"/>
      <c r="G4" s="572"/>
      <c r="H4" s="545"/>
      <c r="I4" s="544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597"/>
      <c r="V4" s="597"/>
      <c r="W4" s="597"/>
      <c r="X4" s="597"/>
      <c r="Y4" s="597"/>
      <c r="Z4" s="597"/>
      <c r="AA4" s="597"/>
      <c r="AB4" s="597"/>
    </row>
    <row r="5" spans="1:28" x14ac:dyDescent="0.3">
      <c r="A5" s="104" t="s">
        <v>102</v>
      </c>
      <c r="B5" s="139">
        <f>Ventes!$U$22</f>
        <v>0</v>
      </c>
      <c r="C5" s="139">
        <f>Ventes!$U$38</f>
        <v>0</v>
      </c>
      <c r="D5" s="315">
        <f>Ventes!$U$54</f>
        <v>0</v>
      </c>
      <c r="E5" s="97"/>
      <c r="F5" s="325"/>
      <c r="G5" s="572"/>
      <c r="H5" s="546" t="s">
        <v>103</v>
      </c>
      <c r="I5" s="547" t="s">
        <v>104</v>
      </c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597"/>
      <c r="V5" s="597"/>
      <c r="W5" s="597"/>
      <c r="X5" s="597"/>
      <c r="Y5" s="597"/>
      <c r="Z5" s="597"/>
      <c r="AA5" s="597"/>
      <c r="AB5" s="597"/>
    </row>
    <row r="6" spans="1:28" s="597" customFormat="1" x14ac:dyDescent="0.3">
      <c r="A6" s="104"/>
      <c r="B6" s="139"/>
      <c r="C6" s="139"/>
      <c r="D6" s="315"/>
      <c r="E6" s="97"/>
      <c r="F6" s="325"/>
      <c r="G6" s="572"/>
      <c r="H6" s="546"/>
      <c r="I6" s="54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</row>
    <row r="7" spans="1:28" s="136" customFormat="1" ht="15.6" thickBot="1" x14ac:dyDescent="0.4">
      <c r="A7" s="104"/>
      <c r="B7" s="308"/>
      <c r="C7" s="309"/>
      <c r="D7" s="316"/>
      <c r="E7" s="134"/>
      <c r="F7" s="325"/>
      <c r="G7" s="572"/>
      <c r="H7" s="548"/>
      <c r="I7" s="549"/>
      <c r="J7" s="135"/>
      <c r="K7" s="135"/>
      <c r="L7" s="650"/>
      <c r="M7" s="135"/>
      <c r="N7" s="135"/>
      <c r="O7" s="135"/>
      <c r="P7" s="135"/>
      <c r="Q7" s="135"/>
      <c r="R7" s="135"/>
      <c r="S7" s="135"/>
      <c r="T7" s="135"/>
    </row>
    <row r="8" spans="1:28" s="84" customFormat="1" x14ac:dyDescent="0.3">
      <c r="A8" s="277" t="s">
        <v>105</v>
      </c>
      <c r="B8" s="278">
        <f>B4-B5+B7</f>
        <v>93600</v>
      </c>
      <c r="C8" s="279">
        <f>C4-C5+C7</f>
        <v>148300</v>
      </c>
      <c r="D8" s="280">
        <f>D4-D5+D7</f>
        <v>145400</v>
      </c>
      <c r="E8" s="130"/>
      <c r="F8" s="325"/>
      <c r="G8" s="572"/>
      <c r="H8" s="550"/>
      <c r="I8" s="551"/>
      <c r="J8" s="130"/>
      <c r="K8" s="130"/>
      <c r="L8" s="130"/>
      <c r="M8" s="650"/>
      <c r="N8" s="130"/>
      <c r="O8" s="130"/>
      <c r="P8" s="130"/>
      <c r="Q8" s="130"/>
      <c r="R8" s="130"/>
      <c r="S8" s="130"/>
      <c r="T8" s="600"/>
      <c r="U8" s="600"/>
      <c r="V8" s="600"/>
      <c r="W8" s="600"/>
      <c r="X8" s="600"/>
      <c r="Y8" s="600"/>
      <c r="Z8" s="600"/>
      <c r="AA8" s="600"/>
      <c r="AB8" s="600"/>
    </row>
    <row r="9" spans="1:28" s="84" customFormat="1" x14ac:dyDescent="0.3">
      <c r="A9" s="104"/>
      <c r="B9" s="30"/>
      <c r="C9" s="30"/>
      <c r="D9" s="105"/>
      <c r="E9" s="130"/>
      <c r="F9" s="325"/>
      <c r="G9" s="572"/>
      <c r="H9" s="550"/>
      <c r="I9" s="551"/>
      <c r="J9" s="130"/>
      <c r="K9" s="130"/>
      <c r="L9" s="130"/>
      <c r="M9" s="650"/>
      <c r="N9" s="130"/>
      <c r="O9" s="130"/>
      <c r="P9" s="130"/>
      <c r="Q9" s="130"/>
      <c r="R9" s="130"/>
      <c r="S9" s="130"/>
      <c r="T9" s="130"/>
      <c r="U9" s="600"/>
      <c r="V9" s="600"/>
      <c r="W9" s="600"/>
      <c r="X9" s="600"/>
      <c r="Y9" s="600"/>
      <c r="Z9" s="600"/>
      <c r="AA9" s="600"/>
      <c r="AB9" s="600"/>
    </row>
    <row r="10" spans="1:28" s="84" customFormat="1" x14ac:dyDescent="0.3">
      <c r="A10" s="317" t="s">
        <v>106</v>
      </c>
      <c r="B10" s="103"/>
      <c r="C10" s="103"/>
      <c r="D10" s="318"/>
      <c r="E10" s="130"/>
      <c r="F10" s="325"/>
      <c r="G10" s="572"/>
      <c r="H10" s="550"/>
      <c r="I10" s="551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600"/>
      <c r="V10" s="600"/>
      <c r="W10" s="600"/>
      <c r="X10" s="600"/>
      <c r="Y10" s="600"/>
      <c r="Z10" s="600"/>
      <c r="AA10" s="600"/>
      <c r="AB10" s="600"/>
    </row>
    <row r="11" spans="1:28" s="84" customFormat="1" x14ac:dyDescent="0.3">
      <c r="A11" s="492" t="s">
        <v>486</v>
      </c>
      <c r="B11" s="139">
        <f>Affectation!$D8</f>
        <v>100000</v>
      </c>
      <c r="C11" s="139"/>
      <c r="D11" s="139"/>
      <c r="E11" s="130"/>
      <c r="F11" s="325"/>
      <c r="G11" s="572"/>
      <c r="H11" s="550"/>
      <c r="I11" s="551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600"/>
      <c r="V11" s="600"/>
      <c r="W11" s="600"/>
      <c r="X11" s="600"/>
      <c r="Y11" s="600"/>
      <c r="Z11" s="600"/>
      <c r="AA11" s="600"/>
      <c r="AB11" s="600"/>
    </row>
    <row r="12" spans="1:28" s="84" customFormat="1" x14ac:dyDescent="0.3">
      <c r="A12" s="492" t="s">
        <v>34</v>
      </c>
      <c r="B12" s="139">
        <f>Affectation!$D9/5</f>
        <v>1300</v>
      </c>
      <c r="C12" s="139">
        <f>Affectation!$D9/5</f>
        <v>1300</v>
      </c>
      <c r="D12" s="139">
        <f>Affectation!$D9/5</f>
        <v>1300</v>
      </c>
      <c r="E12" s="130"/>
      <c r="F12" s="325"/>
      <c r="G12" s="572"/>
      <c r="H12" s="550"/>
      <c r="I12" s="551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600"/>
      <c r="V12" s="600"/>
      <c r="W12" s="600"/>
      <c r="X12" s="600"/>
      <c r="Y12" s="600"/>
      <c r="Z12" s="600"/>
      <c r="AA12" s="600"/>
      <c r="AB12" s="600"/>
    </row>
    <row r="13" spans="1:28" s="84" customFormat="1" ht="13.8" thickBot="1" x14ac:dyDescent="0.35">
      <c r="A13" s="492" t="s">
        <v>35</v>
      </c>
      <c r="B13" s="139">
        <f>Affectation!$D10/5</f>
        <v>0</v>
      </c>
      <c r="C13" s="139">
        <f>Affectation!$D10/5</f>
        <v>0</v>
      </c>
      <c r="D13" s="139">
        <f>Affectation!$D10/5</f>
        <v>0</v>
      </c>
      <c r="E13" s="130"/>
      <c r="F13" s="325"/>
      <c r="G13" s="572"/>
      <c r="H13" s="550"/>
      <c r="I13" s="551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600"/>
      <c r="V13" s="600"/>
      <c r="W13" s="600"/>
      <c r="X13" s="600"/>
      <c r="Y13" s="600"/>
      <c r="Z13" s="600"/>
      <c r="AA13" s="600"/>
      <c r="AB13" s="600"/>
    </row>
    <row r="14" spans="1:28" s="84" customFormat="1" ht="13.8" thickBot="1" x14ac:dyDescent="0.35">
      <c r="A14" s="272" t="s">
        <v>107</v>
      </c>
      <c r="B14" s="129">
        <f>SUM(B11:B13)</f>
        <v>101300</v>
      </c>
      <c r="C14" s="129">
        <f>SUM(C11:C13)</f>
        <v>1300</v>
      </c>
      <c r="D14" s="129">
        <f>SUM(D11:D13)</f>
        <v>1300</v>
      </c>
      <c r="E14" s="130"/>
      <c r="F14" s="325"/>
      <c r="G14" s="572"/>
      <c r="H14" s="550"/>
      <c r="I14" s="55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600"/>
      <c r="U14" s="600"/>
      <c r="V14" s="600"/>
      <c r="W14" s="600"/>
      <c r="X14" s="600"/>
      <c r="Y14" s="600"/>
      <c r="Z14" s="600"/>
      <c r="AA14" s="600"/>
      <c r="AB14" s="600"/>
    </row>
    <row r="15" spans="1:28" s="84" customFormat="1" x14ac:dyDescent="0.3">
      <c r="A15" s="26"/>
      <c r="B15" s="30"/>
      <c r="C15" s="30"/>
      <c r="D15" s="30"/>
      <c r="E15" s="130"/>
      <c r="F15" s="325"/>
      <c r="G15" s="572"/>
      <c r="H15" s="550"/>
      <c r="I15" s="551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600"/>
      <c r="V15" s="600"/>
      <c r="W15" s="600"/>
      <c r="X15" s="600"/>
      <c r="Y15" s="600"/>
      <c r="Z15" s="600"/>
      <c r="AA15" s="600"/>
      <c r="AB15" s="600"/>
    </row>
    <row r="16" spans="1:28" s="84" customFormat="1" x14ac:dyDescent="0.3">
      <c r="A16" s="273" t="s">
        <v>108</v>
      </c>
      <c r="B16" s="30"/>
      <c r="C16" s="30"/>
      <c r="D16" s="30"/>
      <c r="E16" s="130"/>
      <c r="F16" s="325"/>
      <c r="G16" s="572"/>
      <c r="H16" s="552" t="s">
        <v>109</v>
      </c>
      <c r="I16" s="553">
        <v>171</v>
      </c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600"/>
      <c r="V16" s="600"/>
      <c r="W16" s="600"/>
      <c r="X16" s="600"/>
      <c r="Y16" s="600"/>
      <c r="Z16" s="600"/>
      <c r="AA16" s="600"/>
      <c r="AB16" s="600"/>
    </row>
    <row r="17" spans="1:28" s="84" customFormat="1" x14ac:dyDescent="0.3">
      <c r="A17" s="61" t="s">
        <v>110</v>
      </c>
      <c r="B17" s="651">
        <v>0</v>
      </c>
      <c r="C17" s="651"/>
      <c r="D17" s="652"/>
      <c r="E17" s="130"/>
      <c r="F17" s="325"/>
      <c r="G17" s="572"/>
      <c r="H17" s="550"/>
      <c r="I17" s="551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600"/>
      <c r="V17" s="600"/>
      <c r="W17" s="600"/>
      <c r="X17" s="600"/>
      <c r="Y17" s="600"/>
      <c r="Z17" s="600"/>
      <c r="AA17" s="600"/>
      <c r="AB17" s="600"/>
    </row>
    <row r="18" spans="1:28" s="84" customFormat="1" x14ac:dyDescent="0.3">
      <c r="A18" s="61" t="s">
        <v>111</v>
      </c>
      <c r="B18" s="530"/>
      <c r="C18" s="477"/>
      <c r="D18" s="478"/>
      <c r="E18" s="130"/>
      <c r="F18" s="325"/>
      <c r="G18" s="572"/>
      <c r="H18" s="550"/>
      <c r="I18" s="551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</row>
    <row r="19" spans="1:28" s="84" customFormat="1" x14ac:dyDescent="0.3">
      <c r="A19" s="14" t="s">
        <v>112</v>
      </c>
      <c r="B19" s="532"/>
      <c r="C19" s="477"/>
      <c r="D19" s="478"/>
      <c r="E19" s="130"/>
      <c r="F19" s="325"/>
      <c r="G19" s="572"/>
      <c r="H19" s="554"/>
      <c r="I19" s="551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</row>
    <row r="20" spans="1:28" s="84" customFormat="1" x14ac:dyDescent="0.3">
      <c r="A20" s="274" t="s">
        <v>113</v>
      </c>
      <c r="B20" s="270">
        <f>SUM(B17:B19)</f>
        <v>0</v>
      </c>
      <c r="C20" s="270">
        <f>SUM(C17:C19)</f>
        <v>0</v>
      </c>
      <c r="D20" s="270">
        <f>SUM(D17:D19)</f>
        <v>0</v>
      </c>
      <c r="E20" s="130"/>
      <c r="F20" s="480"/>
      <c r="G20" s="101"/>
      <c r="H20" s="555"/>
      <c r="I20" s="544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</row>
    <row r="21" spans="1:28" x14ac:dyDescent="0.3">
      <c r="A21" s="14" t="s">
        <v>114</v>
      </c>
      <c r="B21" s="476">
        <f>G21*12</f>
        <v>12000</v>
      </c>
      <c r="C21" s="139">
        <f>B21*$C$1</f>
        <v>12240</v>
      </c>
      <c r="D21" s="141">
        <f>C21*$D$1</f>
        <v>12484.800000000001</v>
      </c>
      <c r="E21" s="97"/>
      <c r="F21" s="481" t="s">
        <v>490</v>
      </c>
      <c r="G21" s="530">
        <v>1000</v>
      </c>
      <c r="H21" s="556" t="s">
        <v>115</v>
      </c>
      <c r="I21" s="544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</row>
    <row r="22" spans="1:28" x14ac:dyDescent="0.3">
      <c r="A22" s="14" t="s">
        <v>451</v>
      </c>
      <c r="B22" s="530">
        <v>400</v>
      </c>
      <c r="C22" s="139">
        <f>B22*$C$1</f>
        <v>408</v>
      </c>
      <c r="D22" s="141">
        <f>C22*$D$1</f>
        <v>416.16</v>
      </c>
      <c r="E22" s="97"/>
      <c r="F22" s="325"/>
      <c r="G22" s="572"/>
      <c r="H22" s="545"/>
      <c r="I22" s="544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</row>
    <row r="23" spans="1:28" x14ac:dyDescent="0.3">
      <c r="A23" s="61" t="s">
        <v>472</v>
      </c>
      <c r="B23" s="530">
        <f>350*12</f>
        <v>4200</v>
      </c>
      <c r="C23" s="139">
        <f>B23</f>
        <v>4200</v>
      </c>
      <c r="D23" s="141">
        <f>C23</f>
        <v>4200</v>
      </c>
      <c r="E23" s="97"/>
      <c r="F23" s="325"/>
      <c r="G23" s="572"/>
      <c r="H23" s="545"/>
      <c r="I23" s="544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</row>
    <row r="24" spans="1:28" x14ac:dyDescent="0.3">
      <c r="A24" s="61" t="s">
        <v>116</v>
      </c>
      <c r="B24" s="530">
        <v>0</v>
      </c>
      <c r="C24" s="139">
        <f>B24*$C$1</f>
        <v>0</v>
      </c>
      <c r="D24" s="141">
        <f>C24*$D$1</f>
        <v>0</v>
      </c>
      <c r="E24" s="97"/>
      <c r="F24" s="325"/>
      <c r="G24" s="572"/>
      <c r="H24" s="557" t="s">
        <v>117</v>
      </c>
      <c r="I24" s="547" t="s">
        <v>118</v>
      </c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</row>
    <row r="25" spans="1:28" s="138" customFormat="1" x14ac:dyDescent="0.3">
      <c r="A25" s="14" t="s">
        <v>119</v>
      </c>
      <c r="B25" s="530">
        <v>0</v>
      </c>
      <c r="C25" s="139">
        <f>B25*$C$1</f>
        <v>0</v>
      </c>
      <c r="D25" s="141">
        <f>C25*$D$1</f>
        <v>0</v>
      </c>
      <c r="E25" s="137"/>
      <c r="F25" s="325"/>
      <c r="G25" s="572"/>
      <c r="H25" s="558" t="s">
        <v>120</v>
      </c>
      <c r="I25" s="559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</row>
    <row r="26" spans="1:28" s="138" customFormat="1" x14ac:dyDescent="0.3">
      <c r="A26" s="14" t="s">
        <v>121</v>
      </c>
      <c r="B26" s="530">
        <v>0</v>
      </c>
      <c r="C26" s="139">
        <f>B26*$C$1</f>
        <v>0</v>
      </c>
      <c r="D26" s="141">
        <f>C26*$D$1</f>
        <v>0</v>
      </c>
      <c r="E26" s="137"/>
      <c r="F26" s="325"/>
      <c r="G26" s="572"/>
      <c r="H26" s="552" t="s">
        <v>122</v>
      </c>
      <c r="I26" s="547" t="s">
        <v>123</v>
      </c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</row>
    <row r="27" spans="1:28" s="138" customFormat="1" x14ac:dyDescent="0.3">
      <c r="A27" s="14" t="s">
        <v>469</v>
      </c>
      <c r="B27" s="530"/>
      <c r="C27" s="139"/>
      <c r="D27" s="141"/>
      <c r="E27" s="14"/>
      <c r="F27" s="14"/>
      <c r="G27" s="572"/>
      <c r="H27" s="552"/>
      <c r="I27" s="54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</row>
    <row r="28" spans="1:28" s="138" customFormat="1" x14ac:dyDescent="0.3">
      <c r="A28" s="14" t="s">
        <v>124</v>
      </c>
      <c r="B28" s="532"/>
      <c r="C28" s="139">
        <f>B28*$C$1</f>
        <v>0</v>
      </c>
      <c r="D28" s="141">
        <f>C28*$D$1</f>
        <v>0</v>
      </c>
      <c r="E28" s="137"/>
      <c r="F28" s="325"/>
      <c r="G28" s="572"/>
      <c r="H28" s="560" t="s">
        <v>125</v>
      </c>
      <c r="I28" s="547" t="s">
        <v>126</v>
      </c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</row>
    <row r="29" spans="1:28" s="138" customFormat="1" x14ac:dyDescent="0.3">
      <c r="A29" s="274" t="s">
        <v>127</v>
      </c>
      <c r="B29" s="270">
        <f>SUM(B21:B28)</f>
        <v>16600</v>
      </c>
      <c r="C29" s="270">
        <f>SUM(C21:C28)</f>
        <v>16848</v>
      </c>
      <c r="D29" s="270">
        <f>SUM(D21:D28)</f>
        <v>17100.96</v>
      </c>
      <c r="E29" s="137"/>
      <c r="F29" s="325"/>
      <c r="G29" s="572"/>
      <c r="H29" s="561"/>
      <c r="I29" s="559"/>
      <c r="J29" s="137"/>
      <c r="K29" s="137"/>
      <c r="L29" s="137"/>
      <c r="M29" s="137"/>
      <c r="N29" s="137"/>
      <c r="O29" s="137"/>
      <c r="P29" s="137"/>
      <c r="Q29" s="137"/>
      <c r="R29" s="137"/>
      <c r="S29" s="137"/>
    </row>
    <row r="30" spans="1:28" x14ac:dyDescent="0.3">
      <c r="A30" s="14" t="s">
        <v>454</v>
      </c>
      <c r="B30" s="531">
        <v>5500</v>
      </c>
      <c r="C30" s="141">
        <f>B30*$C$1</f>
        <v>5610</v>
      </c>
      <c r="D30" s="141">
        <f>C30*$D$1</f>
        <v>5722.2</v>
      </c>
      <c r="E30" s="97"/>
      <c r="F30" s="325"/>
      <c r="G30" s="572"/>
      <c r="H30" s="557" t="s">
        <v>128</v>
      </c>
      <c r="I30" s="547" t="s">
        <v>129</v>
      </c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</row>
    <row r="31" spans="1:28" x14ac:dyDescent="0.3">
      <c r="A31" s="61" t="s">
        <v>462</v>
      </c>
      <c r="B31" s="531">
        <v>500</v>
      </c>
      <c r="C31" s="141">
        <f>B31*$C$1</f>
        <v>510</v>
      </c>
      <c r="D31" s="141">
        <f>C31*$D$1</f>
        <v>520.20000000000005</v>
      </c>
      <c r="E31" s="97"/>
      <c r="F31" s="325"/>
      <c r="G31" s="572"/>
      <c r="H31" s="545"/>
      <c r="I31" s="544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</row>
    <row r="32" spans="1:28" x14ac:dyDescent="0.3">
      <c r="A32" s="61" t="s">
        <v>463</v>
      </c>
      <c r="B32" s="531">
        <v>250</v>
      </c>
      <c r="C32" s="141">
        <f>B32</f>
        <v>250</v>
      </c>
      <c r="D32" s="141">
        <f>C32</f>
        <v>250</v>
      </c>
      <c r="E32" s="97"/>
      <c r="F32" s="325"/>
      <c r="G32" s="572"/>
      <c r="H32" s="562" t="s">
        <v>130</v>
      </c>
      <c r="I32" s="544" t="s">
        <v>131</v>
      </c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</row>
    <row r="33" spans="1:20" s="138" customFormat="1" x14ac:dyDescent="0.3">
      <c r="A33" s="274" t="s">
        <v>132</v>
      </c>
      <c r="B33" s="270">
        <f>SUM(B30:B32)</f>
        <v>6250</v>
      </c>
      <c r="C33" s="270">
        <f>SUM(C30:C32)</f>
        <v>6370</v>
      </c>
      <c r="D33" s="270">
        <f>SUM(D30:D32)</f>
        <v>6492.4</v>
      </c>
      <c r="E33" s="137"/>
      <c r="F33" s="325"/>
      <c r="G33" s="572"/>
      <c r="H33" s="561"/>
      <c r="I33" s="559"/>
      <c r="J33" s="137"/>
      <c r="K33" s="137"/>
      <c r="L33" s="137"/>
      <c r="M33" s="137"/>
      <c r="N33" s="137"/>
      <c r="O33" s="137"/>
      <c r="P33" s="137"/>
      <c r="Q33" s="137"/>
      <c r="R33" s="137"/>
      <c r="S33" s="137"/>
    </row>
    <row r="34" spans="1:20" s="138" customFormat="1" x14ac:dyDescent="0.3">
      <c r="A34" s="33" t="s">
        <v>450</v>
      </c>
      <c r="B34" s="533">
        <v>1000</v>
      </c>
      <c r="C34" s="140">
        <f>B34*$C$1</f>
        <v>1020</v>
      </c>
      <c r="D34" s="282">
        <f>C34*$D$1</f>
        <v>1040.4000000000001</v>
      </c>
      <c r="E34" s="137"/>
      <c r="F34" s="325"/>
      <c r="G34" s="572"/>
      <c r="H34" s="546" t="s">
        <v>133</v>
      </c>
      <c r="I34" s="547" t="s">
        <v>134</v>
      </c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</row>
    <row r="35" spans="1:20" x14ac:dyDescent="0.3">
      <c r="A35" s="61" t="s">
        <v>455</v>
      </c>
      <c r="B35" s="533">
        <v>750</v>
      </c>
      <c r="C35" s="141">
        <f>B35*$C$1</f>
        <v>765</v>
      </c>
      <c r="D35" s="141">
        <f>C35*$D$1</f>
        <v>780.30000000000007</v>
      </c>
      <c r="E35" s="97"/>
      <c r="F35" s="325"/>
      <c r="G35" s="572"/>
      <c r="H35" s="546" t="s">
        <v>135</v>
      </c>
      <c r="I35" s="547" t="s">
        <v>136</v>
      </c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</row>
    <row r="36" spans="1:20" x14ac:dyDescent="0.3">
      <c r="A36" s="61" t="s">
        <v>137</v>
      </c>
      <c r="B36" s="533">
        <v>1800</v>
      </c>
      <c r="C36" s="141">
        <f>B36*$C$1</f>
        <v>1836</v>
      </c>
      <c r="D36" s="141">
        <f>C36*$D$1</f>
        <v>1872.72</v>
      </c>
      <c r="E36" s="97"/>
      <c r="F36" s="325" t="s">
        <v>464</v>
      </c>
      <c r="G36" s="572"/>
      <c r="H36" s="545"/>
      <c r="I36" s="563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</row>
    <row r="37" spans="1:20" x14ac:dyDescent="0.3">
      <c r="A37" s="14" t="s">
        <v>138</v>
      </c>
      <c r="B37" s="533">
        <v>0</v>
      </c>
      <c r="C37" s="141">
        <f>B37*$C$1</f>
        <v>0</v>
      </c>
      <c r="D37" s="141">
        <f>C37*$D$1</f>
        <v>0</v>
      </c>
      <c r="E37" s="97"/>
      <c r="F37" s="325"/>
      <c r="G37" s="572"/>
      <c r="H37" s="546" t="s">
        <v>139</v>
      </c>
      <c r="I37" s="547" t="s">
        <v>140</v>
      </c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</row>
    <row r="38" spans="1:20" s="138" customFormat="1" x14ac:dyDescent="0.3">
      <c r="A38" s="274" t="s">
        <v>141</v>
      </c>
      <c r="B38" s="270">
        <f>SUM(B34:B37)</f>
        <v>3550</v>
      </c>
      <c r="C38" s="270">
        <f>SUM(C34:C37)</f>
        <v>3621</v>
      </c>
      <c r="D38" s="270">
        <f>SUM(D34:D37)</f>
        <v>3693.42</v>
      </c>
      <c r="E38" s="137"/>
      <c r="F38" s="325"/>
      <c r="G38" s="572"/>
      <c r="H38" s="564"/>
      <c r="I38" s="559"/>
      <c r="J38" s="137"/>
      <c r="K38" s="137"/>
      <c r="L38" s="137"/>
      <c r="M38" s="137"/>
      <c r="N38" s="137"/>
      <c r="O38" s="137"/>
      <c r="P38" s="137"/>
      <c r="Q38" s="137"/>
      <c r="R38" s="137"/>
      <c r="S38" s="137"/>
    </row>
    <row r="39" spans="1:20" x14ac:dyDescent="0.3">
      <c r="A39" s="14" t="s">
        <v>142</v>
      </c>
      <c r="B39" s="534">
        <v>0</v>
      </c>
      <c r="C39" s="141">
        <f>B39*$C$1</f>
        <v>0</v>
      </c>
      <c r="D39" s="141">
        <f>C39*$D$1</f>
        <v>0</v>
      </c>
      <c r="E39" s="97"/>
      <c r="F39" s="325"/>
      <c r="G39" s="572"/>
      <c r="H39" s="545"/>
      <c r="I39" s="544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</row>
    <row r="40" spans="1:20" x14ac:dyDescent="0.3">
      <c r="A40" s="61" t="s">
        <v>143</v>
      </c>
      <c r="B40" s="534">
        <v>0</v>
      </c>
      <c r="C40" s="141">
        <f>B40*$C$1</f>
        <v>0</v>
      </c>
      <c r="D40" s="141">
        <f>C40*$D$1</f>
        <v>0</v>
      </c>
      <c r="E40" s="97"/>
      <c r="F40" s="325"/>
      <c r="G40" s="572"/>
      <c r="H40" s="546" t="s">
        <v>144</v>
      </c>
      <c r="I40" s="547" t="s">
        <v>145</v>
      </c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</row>
    <row r="41" spans="1:20" x14ac:dyDescent="0.3">
      <c r="A41" s="61" t="s">
        <v>146</v>
      </c>
      <c r="B41" s="523">
        <f>Affectation!B36/1.21</f>
        <v>2000</v>
      </c>
      <c r="C41" s="141">
        <f>B41*$C$1</f>
        <v>2040</v>
      </c>
      <c r="D41" s="410"/>
      <c r="E41" s="97"/>
      <c r="F41" s="325"/>
      <c r="G41" s="572"/>
      <c r="H41" s="564"/>
      <c r="I41" s="565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</row>
    <row r="42" spans="1:20" s="138" customFormat="1" x14ac:dyDescent="0.3">
      <c r="A42" s="274" t="s">
        <v>147</v>
      </c>
      <c r="B42" s="270">
        <f>SUM(B39:B41)</f>
        <v>2000</v>
      </c>
      <c r="C42" s="270">
        <f>SUM(C39:C40)</f>
        <v>0</v>
      </c>
      <c r="D42" s="270">
        <f>SUM(D39:D40)</f>
        <v>0</v>
      </c>
      <c r="E42" s="137"/>
      <c r="F42" s="325"/>
      <c r="G42" s="572"/>
      <c r="H42" s="545"/>
      <c r="I42" s="566"/>
      <c r="J42" s="137"/>
      <c r="K42" s="137"/>
      <c r="L42" s="137"/>
      <c r="M42" s="137"/>
      <c r="N42" s="137"/>
      <c r="O42" s="137"/>
      <c r="P42" s="137"/>
      <c r="Q42" s="137"/>
      <c r="R42" s="137"/>
      <c r="S42" s="137"/>
    </row>
    <row r="43" spans="1:20" x14ac:dyDescent="0.3">
      <c r="A43" s="14" t="s">
        <v>148</v>
      </c>
      <c r="B43" s="139">
        <f>RH!$F$23</f>
        <v>81384</v>
      </c>
      <c r="C43" s="139">
        <f>RH!$H$23</f>
        <v>100104</v>
      </c>
      <c r="D43" s="139">
        <f>RH!$J$23</f>
        <v>100104</v>
      </c>
      <c r="E43" s="97"/>
      <c r="F43" s="325"/>
      <c r="G43" s="572"/>
      <c r="H43" s="545"/>
      <c r="I43" s="566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</row>
    <row r="44" spans="1:20" s="597" customFormat="1" x14ac:dyDescent="0.3">
      <c r="A44" s="14" t="s">
        <v>149</v>
      </c>
      <c r="B44" s="534">
        <v>300</v>
      </c>
      <c r="C44" s="139">
        <f>B44*$C$1</f>
        <v>306</v>
      </c>
      <c r="D44" s="139">
        <f>C44*$D$1</f>
        <v>312.12</v>
      </c>
      <c r="E44" s="97"/>
      <c r="F44" s="325">
        <v>242.8</v>
      </c>
      <c r="G44" s="572"/>
      <c r="H44" s="545"/>
      <c r="I44" s="566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</row>
    <row r="45" spans="1:20" s="138" customFormat="1" x14ac:dyDescent="0.3">
      <c r="A45" s="274" t="s">
        <v>150</v>
      </c>
      <c r="B45" s="270">
        <f>SUM(B43:B44)</f>
        <v>81684</v>
      </c>
      <c r="C45" s="270">
        <f>SUM(C43:C44)</f>
        <v>100410</v>
      </c>
      <c r="D45" s="270">
        <f>SUM(D43:D44)</f>
        <v>100416.12</v>
      </c>
      <c r="E45" s="137"/>
      <c r="F45" s="325"/>
      <c r="G45" s="572"/>
      <c r="H45" s="545"/>
      <c r="I45" s="566"/>
      <c r="J45" s="137"/>
      <c r="K45" s="137"/>
      <c r="L45" s="137"/>
      <c r="M45" s="137"/>
      <c r="N45" s="137"/>
      <c r="O45" s="137"/>
      <c r="P45" s="137"/>
      <c r="Q45" s="137"/>
      <c r="R45" s="137"/>
      <c r="S45" s="137"/>
    </row>
    <row r="46" spans="1:20" x14ac:dyDescent="0.3">
      <c r="A46" s="61" t="s">
        <v>466</v>
      </c>
      <c r="B46" s="530">
        <v>100</v>
      </c>
      <c r="C46" s="141">
        <f t="shared" ref="C46:C51" si="0">B46*$C$1</f>
        <v>102</v>
      </c>
      <c r="D46" s="141">
        <f t="shared" ref="D46:D51" si="1">C46*$D$1</f>
        <v>104.04</v>
      </c>
      <c r="E46" s="97"/>
      <c r="F46" s="325"/>
      <c r="G46" s="572"/>
      <c r="H46" s="545"/>
      <c r="I46" s="566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</row>
    <row r="47" spans="1:20" x14ac:dyDescent="0.3">
      <c r="A47" s="61" t="s">
        <v>151</v>
      </c>
      <c r="B47" s="534">
        <v>825.08</v>
      </c>
      <c r="C47" s="141">
        <f t="shared" si="0"/>
        <v>841.58160000000009</v>
      </c>
      <c r="D47" s="141">
        <f t="shared" si="1"/>
        <v>858.41323200000011</v>
      </c>
      <c r="E47" s="97"/>
      <c r="F47" s="325"/>
      <c r="G47" s="572"/>
      <c r="H47" s="545"/>
      <c r="I47" s="566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</row>
    <row r="48" spans="1:20" x14ac:dyDescent="0.3">
      <c r="A48" s="61" t="s">
        <v>465</v>
      </c>
      <c r="B48" s="534">
        <v>106</v>
      </c>
      <c r="C48" s="141">
        <f t="shared" si="0"/>
        <v>108.12</v>
      </c>
      <c r="D48" s="141">
        <f t="shared" si="1"/>
        <v>110.28240000000001</v>
      </c>
      <c r="E48" s="97"/>
      <c r="F48" s="325"/>
      <c r="G48" s="572"/>
      <c r="H48" s="545"/>
      <c r="I48" s="566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</row>
    <row r="49" spans="1:20" x14ac:dyDescent="0.3">
      <c r="A49" s="61" t="s">
        <v>152</v>
      </c>
      <c r="B49" s="534">
        <v>673.56</v>
      </c>
      <c r="C49" s="141">
        <f t="shared" si="0"/>
        <v>687.03120000000001</v>
      </c>
      <c r="D49" s="141">
        <f t="shared" si="1"/>
        <v>700.77182400000004</v>
      </c>
      <c r="E49" s="97"/>
      <c r="F49" s="325"/>
      <c r="G49" s="572"/>
      <c r="H49" s="564"/>
      <c r="I49" s="565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</row>
    <row r="50" spans="1:20" x14ac:dyDescent="0.3">
      <c r="A50" s="14" t="s">
        <v>153</v>
      </c>
      <c r="B50" s="534"/>
      <c r="C50" s="141">
        <f t="shared" si="0"/>
        <v>0</v>
      </c>
      <c r="D50" s="141">
        <f t="shared" si="1"/>
        <v>0</v>
      </c>
      <c r="E50" s="97"/>
      <c r="F50" s="325"/>
      <c r="G50" s="572"/>
      <c r="H50" s="564"/>
      <c r="I50" s="565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</row>
    <row r="51" spans="1:20" x14ac:dyDescent="0.3">
      <c r="A51" s="61" t="s">
        <v>154</v>
      </c>
      <c r="B51" s="534"/>
      <c r="C51" s="141">
        <f t="shared" si="0"/>
        <v>0</v>
      </c>
      <c r="D51" s="141">
        <f t="shared" si="1"/>
        <v>0</v>
      </c>
      <c r="E51" s="97"/>
      <c r="F51" s="325"/>
      <c r="G51" s="572"/>
      <c r="H51" s="545"/>
      <c r="I51" s="566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</row>
    <row r="52" spans="1:20" s="138" customFormat="1" x14ac:dyDescent="0.3">
      <c r="A52" s="274" t="s">
        <v>155</v>
      </c>
      <c r="B52" s="270">
        <f>SUM(B46:B51)</f>
        <v>1704.6399999999999</v>
      </c>
      <c r="C52" s="270">
        <f>SUM(C46:C51)</f>
        <v>1738.7328000000002</v>
      </c>
      <c r="D52" s="270">
        <f>SUM(D46:D51)</f>
        <v>1773.5074560000003</v>
      </c>
      <c r="E52" s="137"/>
      <c r="F52" s="325"/>
      <c r="G52" s="572"/>
      <c r="H52" s="545"/>
      <c r="I52" s="566"/>
      <c r="J52" s="137"/>
      <c r="K52" s="137"/>
      <c r="L52" s="137"/>
      <c r="M52" s="137"/>
      <c r="N52" s="137"/>
      <c r="O52" s="137"/>
      <c r="P52" s="137"/>
      <c r="Q52" s="137"/>
      <c r="R52" s="137"/>
      <c r="S52" s="137"/>
    </row>
    <row r="53" spans="1:20" s="138" customFormat="1" x14ac:dyDescent="0.3">
      <c r="A53" s="61" t="s">
        <v>156</v>
      </c>
      <c r="B53" s="139">
        <f>Investissements!$D$4</f>
        <v>750</v>
      </c>
      <c r="C53" s="139">
        <f>Investissements!$D$4</f>
        <v>750</v>
      </c>
      <c r="D53" s="139">
        <v>0</v>
      </c>
      <c r="E53" s="137"/>
      <c r="F53" s="325"/>
      <c r="G53" s="572"/>
      <c r="H53" s="545"/>
      <c r="I53" s="568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</row>
    <row r="54" spans="1:20" x14ac:dyDescent="0.3">
      <c r="A54" s="14" t="s">
        <v>157</v>
      </c>
      <c r="B54" s="139">
        <f>Investissements!$D$13</f>
        <v>1480</v>
      </c>
      <c r="C54" s="139">
        <f>Investissements!$D$13</f>
        <v>1480</v>
      </c>
      <c r="D54" s="139">
        <f>Investissements!$D$13</f>
        <v>1480</v>
      </c>
      <c r="E54" s="97"/>
      <c r="F54" s="325"/>
      <c r="G54" s="572"/>
      <c r="H54" s="564"/>
      <c r="I54" s="565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</row>
    <row r="55" spans="1:20" x14ac:dyDescent="0.3">
      <c r="A55" s="14" t="s">
        <v>158</v>
      </c>
      <c r="B55" s="139">
        <f>Investissements!D24-B56</f>
        <v>11183.152784205693</v>
      </c>
      <c r="C55" s="139">
        <f>Investissements!D24-C56</f>
        <v>11183.152784205693</v>
      </c>
      <c r="D55" s="139">
        <f>Investissements!D24-D56</f>
        <v>11183.152784205693</v>
      </c>
      <c r="E55" s="97"/>
      <c r="F55" s="325"/>
      <c r="G55" s="572"/>
      <c r="H55" s="545"/>
      <c r="I55" s="566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</row>
    <row r="56" spans="1:20" x14ac:dyDescent="0.3">
      <c r="A56" s="14" t="s">
        <v>159</v>
      </c>
      <c r="B56" s="139">
        <f>Investissements!D21</f>
        <v>0</v>
      </c>
      <c r="C56" s="139">
        <f>Investissements!D21</f>
        <v>0</v>
      </c>
      <c r="D56" s="139">
        <f>Investissements!D21</f>
        <v>0</v>
      </c>
      <c r="E56" s="97"/>
      <c r="F56" s="325"/>
      <c r="G56" s="572"/>
      <c r="H56" s="567" t="s">
        <v>160</v>
      </c>
      <c r="I56" s="566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</row>
    <row r="57" spans="1:20" s="138" customFormat="1" x14ac:dyDescent="0.3">
      <c r="A57" s="274" t="s">
        <v>161</v>
      </c>
      <c r="B57" s="270">
        <f>SUM(B53:B56)</f>
        <v>13413.152784205693</v>
      </c>
      <c r="C57" s="270">
        <f>SUM(C53:C56)</f>
        <v>13413.152784205693</v>
      </c>
      <c r="D57" s="270">
        <f>SUM(D53:D56)</f>
        <v>12663.152784205693</v>
      </c>
      <c r="E57" s="137"/>
      <c r="F57" s="325"/>
      <c r="G57" s="572"/>
      <c r="H57" s="545"/>
      <c r="I57" s="566"/>
      <c r="J57" s="137"/>
      <c r="K57" s="137"/>
      <c r="L57" s="137"/>
      <c r="M57" s="137"/>
      <c r="N57" s="137"/>
      <c r="O57" s="137"/>
      <c r="P57" s="137"/>
      <c r="Q57" s="137"/>
      <c r="R57" s="137"/>
      <c r="S57" s="137"/>
    </row>
    <row r="58" spans="1:20" s="87" customFormat="1" x14ac:dyDescent="0.3">
      <c r="A58" s="33" t="s">
        <v>162</v>
      </c>
      <c r="B58" s="139">
        <f>Affectation!$B$4/1.21</f>
        <v>123.96694214876034</v>
      </c>
      <c r="C58" s="310"/>
      <c r="D58" s="310"/>
      <c r="E58" s="34"/>
      <c r="F58" s="325"/>
      <c r="G58" s="572"/>
      <c r="H58" s="545"/>
      <c r="I58" s="566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</row>
    <row r="59" spans="1:20" s="87" customFormat="1" x14ac:dyDescent="0.3">
      <c r="A59" s="61" t="s">
        <v>163</v>
      </c>
      <c r="B59" s="624">
        <f>2500</f>
        <v>2500</v>
      </c>
      <c r="C59" s="281">
        <f t="shared" ref="C59:C60" si="2">B59*$C$1</f>
        <v>2550</v>
      </c>
      <c r="D59" s="281">
        <f t="shared" ref="D59:D60" si="3">C59*$D$1</f>
        <v>2601</v>
      </c>
      <c r="E59" s="34"/>
      <c r="F59" s="325"/>
      <c r="G59" s="572"/>
      <c r="H59" s="545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</row>
    <row r="60" spans="1:20" s="87" customFormat="1" x14ac:dyDescent="0.3">
      <c r="A60" s="14" t="s">
        <v>447</v>
      </c>
      <c r="B60" s="624">
        <f>100*12</f>
        <v>1200</v>
      </c>
      <c r="C60" s="281">
        <f t="shared" si="2"/>
        <v>1224</v>
      </c>
      <c r="D60" s="281">
        <f t="shared" si="3"/>
        <v>1248.48</v>
      </c>
      <c r="E60" s="34"/>
      <c r="F60" s="325"/>
      <c r="G60" s="572"/>
      <c r="H60" s="545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</row>
    <row r="61" spans="1:20" s="87" customFormat="1" x14ac:dyDescent="0.3">
      <c r="A61" s="61" t="s">
        <v>449</v>
      </c>
      <c r="B61" s="624">
        <v>2000</v>
      </c>
      <c r="C61" s="281">
        <f>B61*$C$1</f>
        <v>2040</v>
      </c>
      <c r="D61" s="281">
        <f>C61*$D$1</f>
        <v>2080.8000000000002</v>
      </c>
      <c r="E61" s="34"/>
      <c r="F61" s="325"/>
      <c r="G61" s="572"/>
      <c r="H61" s="545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</row>
    <row r="62" spans="1:20" s="87" customFormat="1" x14ac:dyDescent="0.3">
      <c r="A62" s="61" t="s">
        <v>448</v>
      </c>
      <c r="B62" s="624">
        <v>2700</v>
      </c>
      <c r="C62" s="139">
        <f>B62</f>
        <v>2700</v>
      </c>
      <c r="D62" s="281">
        <f>C62</f>
        <v>2700</v>
      </c>
      <c r="E62" s="34"/>
      <c r="F62" s="325"/>
      <c r="G62" s="572"/>
      <c r="H62" s="546" t="s">
        <v>164</v>
      </c>
      <c r="I62" s="569" t="s">
        <v>165</v>
      </c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</row>
    <row r="63" spans="1:20" s="87" customFormat="1" x14ac:dyDescent="0.3">
      <c r="A63" s="61" t="s">
        <v>166</v>
      </c>
      <c r="B63" s="624">
        <v>0</v>
      </c>
      <c r="C63" s="139">
        <f>B63*$C$1</f>
        <v>0</v>
      </c>
      <c r="D63" s="139">
        <f>C63*$D$1</f>
        <v>0</v>
      </c>
      <c r="E63" s="34"/>
      <c r="F63" s="325"/>
      <c r="G63" s="572"/>
      <c r="H63" s="567" t="s">
        <v>167</v>
      </c>
      <c r="I63" s="566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</row>
    <row r="64" spans="1:20" s="138" customFormat="1" x14ac:dyDescent="0.3">
      <c r="A64" s="274" t="s">
        <v>168</v>
      </c>
      <c r="B64" s="270">
        <f>SUM(B58:B63)</f>
        <v>8523.9669421487597</v>
      </c>
      <c r="C64" s="270">
        <f>SUM(C58:C63)</f>
        <v>8514</v>
      </c>
      <c r="D64" s="270">
        <f>SUM(D58:D63)</f>
        <v>8630.2800000000007</v>
      </c>
      <c r="E64" s="137"/>
      <c r="F64" s="325"/>
      <c r="G64" s="572"/>
      <c r="H64" s="564"/>
      <c r="I64" s="565"/>
      <c r="J64" s="137"/>
      <c r="K64" s="137"/>
      <c r="L64" s="137"/>
      <c r="M64" s="137"/>
      <c r="N64" s="137"/>
      <c r="O64" s="137"/>
      <c r="P64" s="137"/>
      <c r="Q64" s="137"/>
      <c r="R64" s="137"/>
      <c r="S64" s="137"/>
    </row>
    <row r="65" spans="1:20" s="84" customFormat="1" x14ac:dyDescent="0.3">
      <c r="A65" s="61" t="s">
        <v>169</v>
      </c>
      <c r="B65" s="281">
        <f>RH!D30</f>
        <v>0</v>
      </c>
      <c r="C65" s="281">
        <f>RH!K30</f>
        <v>0</v>
      </c>
      <c r="D65" s="281">
        <f>RH!R30</f>
        <v>0</v>
      </c>
      <c r="E65" s="130"/>
      <c r="F65" s="325"/>
      <c r="G65" s="572"/>
      <c r="H65" s="545"/>
      <c r="I65" s="566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600"/>
    </row>
    <row r="66" spans="1:20" s="87" customFormat="1" x14ac:dyDescent="0.3">
      <c r="A66" s="274" t="s">
        <v>170</v>
      </c>
      <c r="B66" s="270">
        <f>B65</f>
        <v>0</v>
      </c>
      <c r="C66" s="270">
        <f>C65</f>
        <v>0</v>
      </c>
      <c r="D66" s="270">
        <f>D65</f>
        <v>0</v>
      </c>
      <c r="E66" s="34"/>
      <c r="F66" s="325"/>
      <c r="G66" s="572"/>
      <c r="H66" s="545"/>
      <c r="I66" s="570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</row>
    <row r="67" spans="1:20" s="138" customFormat="1" ht="13.8" thickBot="1" x14ac:dyDescent="0.35">
      <c r="A67" s="67"/>
      <c r="B67" s="108"/>
      <c r="C67" s="32"/>
      <c r="D67" s="32"/>
      <c r="E67" s="137"/>
      <c r="F67" s="325"/>
      <c r="G67" s="572"/>
      <c r="H67" s="545"/>
      <c r="I67" s="566"/>
      <c r="J67" s="137"/>
      <c r="K67" s="137"/>
      <c r="L67" s="137"/>
      <c r="M67" s="137"/>
      <c r="N67" s="137"/>
      <c r="O67" s="137"/>
      <c r="P67" s="137"/>
      <c r="Q67" s="137"/>
      <c r="R67" s="137"/>
      <c r="S67" s="137"/>
    </row>
    <row r="68" spans="1:20" s="87" customFormat="1" ht="13.8" thickBot="1" x14ac:dyDescent="0.35">
      <c r="A68" s="272" t="s">
        <v>171</v>
      </c>
      <c r="B68" s="129">
        <f>B29+B33+B38+B42+B45+B52+B57+B64+B66+B20</f>
        <v>133725.75972635444</v>
      </c>
      <c r="C68" s="129">
        <f>C29+C33+C38+C42+C45+C52+C57+C64+C66+C20</f>
        <v>150914.88558420568</v>
      </c>
      <c r="D68" s="129">
        <f>D29+D33+D38+D42+D45+D52+D57+D64+D66+D20</f>
        <v>150769.8402402057</v>
      </c>
      <c r="E68" s="34"/>
      <c r="F68" s="325"/>
      <c r="G68" s="572"/>
      <c r="H68" s="545"/>
      <c r="I68" s="566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</row>
    <row r="69" spans="1:20" s="87" customFormat="1" ht="13.8" thickBot="1" x14ac:dyDescent="0.35">
      <c r="A69" s="275"/>
      <c r="B69" s="110"/>
      <c r="C69" s="110"/>
      <c r="D69" s="110"/>
      <c r="E69" s="34"/>
      <c r="F69" s="325"/>
      <c r="G69" s="572"/>
      <c r="H69" s="545"/>
      <c r="I69" s="566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</row>
    <row r="70" spans="1:20" x14ac:dyDescent="0.3">
      <c r="A70" s="277" t="s">
        <v>172</v>
      </c>
      <c r="B70" s="278">
        <f>B8+B14-B68</f>
        <v>61174.240273645555</v>
      </c>
      <c r="C70" s="279">
        <f>C8+C14-C68</f>
        <v>-1314.8855842056801</v>
      </c>
      <c r="D70" s="280">
        <f>D8+D14-D68</f>
        <v>-4069.8402402056963</v>
      </c>
      <c r="E70" s="97"/>
      <c r="F70" s="325"/>
      <c r="G70" s="572"/>
      <c r="H70" s="545"/>
      <c r="I70" s="566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</row>
    <row r="71" spans="1:20" s="87" customFormat="1" x14ac:dyDescent="0.3">
      <c r="A71" s="14" t="s">
        <v>173</v>
      </c>
      <c r="B71" s="139">
        <f>'Amortissement crédit1'!H2+'Amortissement crédit 2'!H2+'Amortissement crédit 3'!H2</f>
        <v>0</v>
      </c>
      <c r="C71" s="139">
        <f>'Amortissement crédit1'!H3+'Amortissement crédit 2'!H3+'Amortissement crédit 3'!H3</f>
        <v>0</v>
      </c>
      <c r="D71" s="139">
        <f>'Amortissement crédit1'!H4+'Amortissement crédit 2'!H4+'Amortissement crédit 3'!H4</f>
        <v>0</v>
      </c>
      <c r="E71" s="34"/>
      <c r="F71" s="325"/>
      <c r="G71" s="572"/>
      <c r="H71" s="567" t="s">
        <v>174</v>
      </c>
      <c r="I71" s="566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</row>
    <row r="72" spans="1:20" s="87" customFormat="1" x14ac:dyDescent="0.3">
      <c r="A72" s="14" t="s">
        <v>175</v>
      </c>
      <c r="B72" s="139">
        <f>'Amortissement leasing'!H2</f>
        <v>0</v>
      </c>
      <c r="C72" s="139">
        <f>'Amortissement leasing'!H3</f>
        <v>0</v>
      </c>
      <c r="D72" s="139">
        <f>'Amortissement leasing'!H4</f>
        <v>0</v>
      </c>
      <c r="E72" s="34"/>
      <c r="F72" s="325"/>
      <c r="G72" s="572"/>
      <c r="H72" s="545"/>
      <c r="I72" s="566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</row>
    <row r="73" spans="1:20" s="87" customFormat="1" ht="13.8" thickBot="1" x14ac:dyDescent="0.35">
      <c r="A73" s="14" t="s">
        <v>176</v>
      </c>
      <c r="B73" s="535"/>
      <c r="C73" s="142">
        <f>B73</f>
        <v>0</v>
      </c>
      <c r="D73" s="142">
        <f>C73</f>
        <v>0</v>
      </c>
      <c r="E73" s="34"/>
      <c r="F73" s="325"/>
      <c r="G73" s="572"/>
      <c r="H73" s="545"/>
      <c r="I73" s="566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</row>
    <row r="74" spans="1:20" s="87" customFormat="1" ht="13.8" thickBot="1" x14ac:dyDescent="0.35">
      <c r="A74" s="272" t="s">
        <v>177</v>
      </c>
      <c r="B74" s="129">
        <f>SUM(B71:B73)</f>
        <v>0</v>
      </c>
      <c r="C74" s="129">
        <f>SUM(C71:C73)</f>
        <v>0</v>
      </c>
      <c r="D74" s="129">
        <f>SUM(D71:D73)</f>
        <v>0</v>
      </c>
      <c r="E74" s="34"/>
      <c r="F74" s="325"/>
      <c r="G74" s="572"/>
      <c r="H74" s="545"/>
      <c r="I74" s="566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</row>
    <row r="75" spans="1:20" x14ac:dyDescent="0.3">
      <c r="A75" s="277" t="s">
        <v>178</v>
      </c>
      <c r="B75" s="278">
        <f>B70-B74</f>
        <v>61174.240273645555</v>
      </c>
      <c r="C75" s="278">
        <f>C70-C74</f>
        <v>-1314.8855842056801</v>
      </c>
      <c r="D75" s="278">
        <f>D70-D74</f>
        <v>-4069.8402402056963</v>
      </c>
      <c r="E75" s="97"/>
      <c r="F75" s="325"/>
      <c r="G75" s="572"/>
      <c r="H75" s="545"/>
      <c r="I75" s="566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</row>
    <row r="76" spans="1:20" ht="13.8" thickBot="1" x14ac:dyDescent="0.35">
      <c r="A76" s="400"/>
      <c r="B76" s="402"/>
      <c r="C76" s="402"/>
      <c r="D76" s="403"/>
      <c r="E76" s="97"/>
      <c r="F76" s="325"/>
      <c r="G76" s="572"/>
      <c r="H76" s="545"/>
      <c r="I76" s="566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</row>
    <row r="77" spans="1:20" s="87" customFormat="1" ht="13.8" thickBot="1" x14ac:dyDescent="0.35">
      <c r="A77" s="272" t="s">
        <v>179</v>
      </c>
      <c r="B77" s="398">
        <f>B76</f>
        <v>0</v>
      </c>
      <c r="C77" s="398">
        <f>C76</f>
        <v>0</v>
      </c>
      <c r="D77" s="398">
        <f>D76</f>
        <v>0</v>
      </c>
      <c r="E77" s="34"/>
      <c r="F77" s="325"/>
      <c r="G77" s="572"/>
      <c r="H77" s="545"/>
      <c r="I77" s="566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</row>
    <row r="78" spans="1:20" ht="13.8" thickBot="1" x14ac:dyDescent="0.35">
      <c r="A78" s="61"/>
      <c r="B78" s="402"/>
      <c r="C78" s="402"/>
      <c r="D78" s="404"/>
      <c r="E78" s="97"/>
      <c r="F78" s="325"/>
      <c r="G78" s="572"/>
      <c r="H78" s="545"/>
      <c r="I78" s="566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</row>
    <row r="79" spans="1:20" s="87" customFormat="1" ht="13.8" thickBot="1" x14ac:dyDescent="0.35">
      <c r="A79" s="401" t="s">
        <v>180</v>
      </c>
      <c r="B79" s="398">
        <f>B78</f>
        <v>0</v>
      </c>
      <c r="C79" s="398">
        <f>C78</f>
        <v>0</v>
      </c>
      <c r="D79" s="398">
        <f>D78</f>
        <v>0</v>
      </c>
      <c r="E79" s="34"/>
      <c r="F79" s="325"/>
      <c r="G79" s="572"/>
      <c r="H79" s="545"/>
      <c r="I79" s="566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</row>
    <row r="80" spans="1:20" s="150" customFormat="1" ht="13.8" x14ac:dyDescent="0.3">
      <c r="A80" s="399" t="s">
        <v>181</v>
      </c>
      <c r="B80" s="278">
        <f>B75-B77+B79</f>
        <v>61174.240273645555</v>
      </c>
      <c r="C80" s="278">
        <f>C75-C77+C79</f>
        <v>-1314.8855842056801</v>
      </c>
      <c r="D80" s="278">
        <f>D75-D77+D79</f>
        <v>-4069.8402402056963</v>
      </c>
      <c r="E80" s="167"/>
      <c r="F80" s="325"/>
      <c r="G80" s="572"/>
      <c r="H80" s="545"/>
      <c r="I80" s="566"/>
    </row>
    <row r="81" spans="1:20" s="150" customFormat="1" ht="14.4" thickBot="1" x14ac:dyDescent="0.35">
      <c r="A81" s="276" t="s">
        <v>182</v>
      </c>
      <c r="B81" s="139">
        <f>IF(B80&lt;0,0,B80*0.25)</f>
        <v>15293.560068411389</v>
      </c>
      <c r="C81" s="139">
        <f>IF(C80&lt;0,0,C80*0.25)</f>
        <v>0</v>
      </c>
      <c r="D81" s="139">
        <f>IF(D80&lt;0,0,D80*0.25)</f>
        <v>0</v>
      </c>
      <c r="E81" s="167"/>
      <c r="F81" s="325"/>
      <c r="G81" s="572"/>
      <c r="H81" s="545"/>
      <c r="I81" s="566"/>
    </row>
    <row r="82" spans="1:20" s="150" customFormat="1" ht="13.8" x14ac:dyDescent="0.3">
      <c r="A82" s="277" t="s">
        <v>183</v>
      </c>
      <c r="B82" s="278">
        <f>B80-B81</f>
        <v>45880.680205234166</v>
      </c>
      <c r="C82" s="279">
        <f>C80-C81</f>
        <v>-1314.8855842056801</v>
      </c>
      <c r="D82" s="280">
        <f>D80-D81</f>
        <v>-4069.8402402056963</v>
      </c>
      <c r="E82" s="167"/>
      <c r="F82" s="325"/>
      <c r="G82" s="572"/>
      <c r="H82" s="545"/>
      <c r="I82" s="566"/>
    </row>
    <row r="83" spans="1:20" s="150" customFormat="1" ht="14.4" thickBot="1" x14ac:dyDescent="0.35">
      <c r="A83" s="276" t="s">
        <v>184</v>
      </c>
      <c r="B83" s="271">
        <f>IF(B82&lt;0,0,B82*0.05)</f>
        <v>2294.0340102617083</v>
      </c>
      <c r="C83" s="271">
        <f>IF(C82&lt;0,0,C82*0.05)</f>
        <v>0</v>
      </c>
      <c r="D83" s="271">
        <f>IF(D82&lt;0,0,D82*0.05)</f>
        <v>0</v>
      </c>
      <c r="E83" s="167"/>
      <c r="F83" s="325"/>
      <c r="G83" s="572"/>
      <c r="H83" s="545"/>
      <c r="I83" s="566"/>
    </row>
    <row r="84" spans="1:20" s="150" customFormat="1" ht="14.4" thickBot="1" x14ac:dyDescent="0.35">
      <c r="A84" s="277" t="s">
        <v>185</v>
      </c>
      <c r="B84" s="278">
        <f>B82-B83</f>
        <v>43586.646194972462</v>
      </c>
      <c r="C84" s="279">
        <f>C82-C83</f>
        <v>-1314.8855842056801</v>
      </c>
      <c r="D84" s="280">
        <f>D82-D83</f>
        <v>-4069.8402402056963</v>
      </c>
      <c r="E84" s="167"/>
      <c r="F84" s="325"/>
      <c r="G84" s="572"/>
      <c r="H84" s="545"/>
      <c r="I84" s="566"/>
    </row>
    <row r="85" spans="1:20" s="150" customFormat="1" ht="13.8" x14ac:dyDescent="0.3">
      <c r="A85" s="277" t="s">
        <v>186</v>
      </c>
      <c r="B85" s="278">
        <f>B84</f>
        <v>43586.646194972462</v>
      </c>
      <c r="C85" s="279">
        <f>C84+B85</f>
        <v>42271.760610766782</v>
      </c>
      <c r="D85" s="279">
        <f>C85+D84</f>
        <v>38201.920370561085</v>
      </c>
      <c r="E85" s="167"/>
      <c r="F85" s="325"/>
      <c r="G85" s="572"/>
      <c r="H85" s="545"/>
      <c r="I85" s="566"/>
    </row>
    <row r="86" spans="1:20" s="150" customFormat="1" ht="13.8" x14ac:dyDescent="0.3">
      <c r="A86" s="12" t="s">
        <v>187</v>
      </c>
      <c r="B86" s="283">
        <f>B84+B57</f>
        <v>56999.798979178158</v>
      </c>
      <c r="C86" s="283">
        <f>C84+C57</f>
        <v>12098.267200000013</v>
      </c>
      <c r="D86" s="283">
        <f>D84+D57</f>
        <v>8593.3125439999967</v>
      </c>
      <c r="E86" s="167"/>
      <c r="F86" s="325"/>
      <c r="G86" s="572"/>
      <c r="H86" s="545"/>
      <c r="I86" s="566"/>
    </row>
    <row r="87" spans="1:20" s="150" customFormat="1" ht="13.8" x14ac:dyDescent="0.3">
      <c r="A87" s="12" t="s">
        <v>188</v>
      </c>
      <c r="B87" s="283">
        <f>'Amortissement crédit1'!G2+'Amortissement crédit 2'!G2+'Amortissement crédit 3'!G2</f>
        <v>0</v>
      </c>
      <c r="C87" s="283">
        <f>'Amortissement crédit1'!G3+'Amortissement crédit 2'!G3+'Amortissement crédit 3'!G3</f>
        <v>0</v>
      </c>
      <c r="D87" s="283">
        <f>'Amortissement crédit1'!G4+'Amortissement crédit 2'!G4+'Amortissement crédit 3'!G4</f>
        <v>0</v>
      </c>
      <c r="E87" s="167"/>
      <c r="F87" s="325"/>
      <c r="G87" s="572"/>
      <c r="H87" s="545"/>
      <c r="I87" s="566"/>
    </row>
    <row r="88" spans="1:20" s="150" customFormat="1" ht="13.8" x14ac:dyDescent="0.3">
      <c r="A88" s="12" t="s">
        <v>467</v>
      </c>
      <c r="B88" s="283"/>
      <c r="C88" s="283">
        <f>'Amortissement leasing'!G3</f>
        <v>0</v>
      </c>
      <c r="D88" s="283">
        <f>'Amortissement leasing'!G4</f>
        <v>0</v>
      </c>
      <c r="E88" s="167"/>
      <c r="F88" s="325"/>
      <c r="G88" s="572"/>
      <c r="H88" s="545"/>
      <c r="I88" s="566"/>
    </row>
    <row r="89" spans="1:20" x14ac:dyDescent="0.3">
      <c r="E89" s="597"/>
      <c r="H89" s="97"/>
      <c r="I89" s="101"/>
      <c r="J89" s="597"/>
      <c r="K89" s="597"/>
      <c r="L89" s="597"/>
      <c r="M89" s="597"/>
      <c r="N89" s="597"/>
      <c r="O89" s="597"/>
      <c r="P89" s="597"/>
      <c r="Q89" s="597"/>
      <c r="R89" s="597"/>
      <c r="S89" s="597"/>
      <c r="T89" s="597"/>
    </row>
    <row r="90" spans="1:20" x14ac:dyDescent="0.3">
      <c r="E90" s="597"/>
      <c r="H90" s="97"/>
      <c r="I90" s="101"/>
      <c r="J90" s="597"/>
      <c r="K90" s="597"/>
      <c r="L90" s="597"/>
      <c r="M90" s="597"/>
      <c r="N90" s="597"/>
      <c r="O90" s="597"/>
      <c r="P90" s="597"/>
      <c r="Q90" s="597"/>
      <c r="R90" s="597"/>
      <c r="S90" s="597"/>
      <c r="T90" s="597"/>
    </row>
    <row r="91" spans="1:20" x14ac:dyDescent="0.3">
      <c r="E91" s="597"/>
      <c r="H91" s="97"/>
      <c r="I91" s="101"/>
      <c r="J91" s="597"/>
      <c r="K91" s="597"/>
      <c r="L91" s="597"/>
      <c r="M91" s="597"/>
      <c r="N91" s="597"/>
      <c r="O91" s="597"/>
      <c r="P91" s="597"/>
      <c r="Q91" s="597"/>
      <c r="R91" s="597"/>
      <c r="S91" s="597"/>
      <c r="T91" s="597"/>
    </row>
    <row r="92" spans="1:20" ht="13.8" x14ac:dyDescent="0.3">
      <c r="E92" s="597"/>
      <c r="H92" s="167"/>
      <c r="I92" s="150"/>
      <c r="J92" s="597"/>
      <c r="K92" s="597"/>
      <c r="L92" s="597"/>
      <c r="M92" s="597"/>
      <c r="N92" s="597"/>
      <c r="O92" s="597"/>
      <c r="P92" s="597"/>
      <c r="Q92" s="597"/>
      <c r="R92" s="597"/>
      <c r="S92" s="597"/>
      <c r="T92" s="597"/>
    </row>
    <row r="93" spans="1:20" ht="13.8" x14ac:dyDescent="0.3">
      <c r="E93" s="597"/>
      <c r="H93" s="167"/>
      <c r="I93" s="150"/>
      <c r="J93" s="597"/>
      <c r="K93" s="597"/>
      <c r="L93" s="597"/>
      <c r="M93" s="597"/>
      <c r="N93" s="597"/>
      <c r="O93" s="597"/>
      <c r="P93" s="597"/>
      <c r="Q93" s="597"/>
      <c r="R93" s="597"/>
      <c r="S93" s="597"/>
      <c r="T93" s="597"/>
    </row>
    <row r="94" spans="1:20" ht="13.8" x14ac:dyDescent="0.3">
      <c r="E94" s="597"/>
      <c r="H94" s="167"/>
      <c r="I94" s="150"/>
      <c r="J94" s="597"/>
      <c r="K94" s="597"/>
      <c r="L94" s="597"/>
      <c r="M94" s="597"/>
      <c r="N94" s="597"/>
      <c r="O94" s="597"/>
      <c r="P94" s="597"/>
      <c r="Q94" s="597"/>
      <c r="R94" s="597"/>
      <c r="S94" s="597"/>
      <c r="T94" s="597"/>
    </row>
    <row r="95" spans="1:20" ht="13.8" x14ac:dyDescent="0.3">
      <c r="E95" s="597"/>
      <c r="H95" s="167"/>
      <c r="I95" s="150"/>
      <c r="J95" s="597"/>
      <c r="K95" s="597"/>
      <c r="L95" s="597"/>
      <c r="M95" s="597"/>
      <c r="N95" s="597"/>
      <c r="O95" s="597"/>
      <c r="P95" s="597"/>
      <c r="Q95" s="597"/>
      <c r="R95" s="597"/>
      <c r="S95" s="597"/>
      <c r="T95" s="597"/>
    </row>
    <row r="96" spans="1:20" ht="13.8" x14ac:dyDescent="0.3">
      <c r="E96" s="597"/>
      <c r="H96" s="167"/>
      <c r="I96" s="150"/>
      <c r="J96" s="597"/>
      <c r="K96" s="597"/>
      <c r="L96" s="597"/>
      <c r="M96" s="597"/>
      <c r="N96" s="597"/>
      <c r="O96" s="597"/>
      <c r="P96" s="597"/>
      <c r="Q96" s="597"/>
      <c r="R96" s="597"/>
      <c r="S96" s="597"/>
      <c r="T96" s="597"/>
    </row>
    <row r="97" spans="5:20" ht="13.8" x14ac:dyDescent="0.3">
      <c r="E97" s="597"/>
      <c r="H97" s="167"/>
      <c r="I97" s="150"/>
      <c r="J97" s="597"/>
      <c r="K97" s="597"/>
      <c r="L97" s="597"/>
      <c r="M97" s="597"/>
      <c r="N97" s="597"/>
      <c r="O97" s="597"/>
      <c r="P97" s="597"/>
      <c r="Q97" s="597"/>
      <c r="R97" s="597"/>
      <c r="S97" s="597"/>
      <c r="T97" s="597"/>
    </row>
    <row r="98" spans="5:20" ht="13.8" x14ac:dyDescent="0.3">
      <c r="E98" s="597"/>
      <c r="H98" s="167"/>
      <c r="I98" s="150"/>
      <c r="J98" s="597"/>
      <c r="K98" s="597"/>
      <c r="L98" s="597"/>
      <c r="M98" s="597"/>
      <c r="N98" s="597"/>
      <c r="O98" s="597"/>
      <c r="P98" s="597"/>
      <c r="Q98" s="597"/>
      <c r="R98" s="597"/>
      <c r="S98" s="597"/>
      <c r="T98" s="597"/>
    </row>
    <row r="99" spans="5:20" ht="13.8" x14ac:dyDescent="0.3">
      <c r="H99" s="167"/>
      <c r="I99" s="150"/>
    </row>
    <row r="100" spans="5:20" ht="13.8" x14ac:dyDescent="0.3">
      <c r="H100" s="167"/>
      <c r="I100" s="150"/>
    </row>
    <row r="101" spans="5:20" ht="13.8" x14ac:dyDescent="0.3">
      <c r="H101" s="167"/>
      <c r="I101" s="150"/>
    </row>
    <row r="102" spans="5:20" ht="13.8" x14ac:dyDescent="0.3">
      <c r="H102" s="167"/>
      <c r="I102" s="150"/>
    </row>
    <row r="103" spans="5:20" ht="13.8" x14ac:dyDescent="0.3">
      <c r="H103" s="167"/>
      <c r="I103" s="150"/>
    </row>
    <row r="104" spans="5:20" x14ac:dyDescent="0.3">
      <c r="H104" s="97"/>
      <c r="I104" s="101"/>
    </row>
    <row r="105" spans="5:20" x14ac:dyDescent="0.3">
      <c r="H105" s="97"/>
      <c r="I105" s="101"/>
    </row>
    <row r="106" spans="5:20" x14ac:dyDescent="0.3">
      <c r="H106" s="97"/>
      <c r="I106" s="101"/>
    </row>
    <row r="107" spans="5:20" x14ac:dyDescent="0.3">
      <c r="H107" s="97"/>
      <c r="I107" s="101"/>
    </row>
    <row r="108" spans="5:20" x14ac:dyDescent="0.3">
      <c r="H108" s="97"/>
      <c r="I108" s="101"/>
    </row>
    <row r="109" spans="5:20" x14ac:dyDescent="0.3">
      <c r="H109" s="97"/>
      <c r="I109" s="101"/>
    </row>
    <row r="110" spans="5:20" x14ac:dyDescent="0.3">
      <c r="H110" s="97"/>
      <c r="I110" s="101"/>
    </row>
    <row r="111" spans="5:20" x14ac:dyDescent="0.3">
      <c r="H111" s="97"/>
      <c r="I111" s="101"/>
    </row>
    <row r="112" spans="5:20" x14ac:dyDescent="0.3">
      <c r="H112" s="97"/>
      <c r="I112" s="101"/>
    </row>
    <row r="113" spans="8:9" x14ac:dyDescent="0.3">
      <c r="H113" s="97"/>
      <c r="I113" s="101"/>
    </row>
    <row r="114" spans="8:9" x14ac:dyDescent="0.3">
      <c r="H114" s="97"/>
      <c r="I114" s="101"/>
    </row>
    <row r="115" spans="8:9" x14ac:dyDescent="0.3">
      <c r="H115" s="97"/>
      <c r="I115" s="101"/>
    </row>
    <row r="116" spans="8:9" x14ac:dyDescent="0.3">
      <c r="H116" s="97"/>
      <c r="I116" s="101"/>
    </row>
    <row r="117" spans="8:9" x14ac:dyDescent="0.3">
      <c r="H117" s="97"/>
      <c r="I117" s="101"/>
    </row>
    <row r="118" spans="8:9" x14ac:dyDescent="0.3">
      <c r="H118" s="97"/>
      <c r="I118" s="101"/>
    </row>
    <row r="119" spans="8:9" x14ac:dyDescent="0.3">
      <c r="H119" s="97"/>
      <c r="I119" s="101"/>
    </row>
    <row r="120" spans="8:9" x14ac:dyDescent="0.3">
      <c r="H120" s="97"/>
      <c r="I120" s="101"/>
    </row>
    <row r="121" spans="8:9" x14ac:dyDescent="0.3">
      <c r="H121" s="97"/>
      <c r="I121" s="101"/>
    </row>
    <row r="122" spans="8:9" x14ac:dyDescent="0.3">
      <c r="H122" s="97"/>
      <c r="I122" s="101"/>
    </row>
    <row r="123" spans="8:9" x14ac:dyDescent="0.3">
      <c r="H123" s="97"/>
      <c r="I123" s="101"/>
    </row>
    <row r="124" spans="8:9" x14ac:dyDescent="0.3">
      <c r="H124" s="97"/>
      <c r="I124" s="101"/>
    </row>
    <row r="125" spans="8:9" x14ac:dyDescent="0.3">
      <c r="H125" s="97"/>
      <c r="I125" s="101"/>
    </row>
    <row r="126" spans="8:9" x14ac:dyDescent="0.3">
      <c r="H126" s="97"/>
      <c r="I126" s="101"/>
    </row>
    <row r="127" spans="8:9" x14ac:dyDescent="0.3">
      <c r="H127" s="97"/>
      <c r="I127" s="101"/>
    </row>
    <row r="128" spans="8:9" x14ac:dyDescent="0.3">
      <c r="H128" s="97"/>
      <c r="I128" s="101"/>
    </row>
    <row r="129" spans="8:9" x14ac:dyDescent="0.3">
      <c r="H129" s="97"/>
      <c r="I129" s="101"/>
    </row>
    <row r="130" spans="8:9" x14ac:dyDescent="0.3">
      <c r="H130" s="97"/>
      <c r="I130" s="101"/>
    </row>
    <row r="131" spans="8:9" x14ac:dyDescent="0.3">
      <c r="H131" s="97"/>
      <c r="I131" s="101"/>
    </row>
    <row r="132" spans="8:9" x14ac:dyDescent="0.3">
      <c r="H132" s="97"/>
      <c r="I132" s="101"/>
    </row>
    <row r="133" spans="8:9" x14ac:dyDescent="0.3">
      <c r="H133" s="97"/>
      <c r="I133" s="101"/>
    </row>
    <row r="134" spans="8:9" x14ac:dyDescent="0.3">
      <c r="H134" s="97"/>
      <c r="I134" s="101"/>
    </row>
    <row r="135" spans="8:9" x14ac:dyDescent="0.3">
      <c r="H135" s="97"/>
      <c r="I135" s="101"/>
    </row>
    <row r="136" spans="8:9" x14ac:dyDescent="0.3">
      <c r="H136" s="97"/>
      <c r="I136" s="101"/>
    </row>
    <row r="137" spans="8:9" x14ac:dyDescent="0.3">
      <c r="H137" s="97"/>
      <c r="I137" s="101"/>
    </row>
    <row r="138" spans="8:9" x14ac:dyDescent="0.3">
      <c r="H138" s="97"/>
      <c r="I138" s="101"/>
    </row>
    <row r="139" spans="8:9" x14ac:dyDescent="0.3">
      <c r="H139" s="97"/>
      <c r="I139" s="101"/>
    </row>
    <row r="140" spans="8:9" x14ac:dyDescent="0.3">
      <c r="H140" s="97"/>
      <c r="I140" s="101"/>
    </row>
    <row r="141" spans="8:9" x14ac:dyDescent="0.3">
      <c r="H141" s="97"/>
      <c r="I141" s="101"/>
    </row>
    <row r="142" spans="8:9" x14ac:dyDescent="0.3">
      <c r="H142" s="97"/>
      <c r="I142" s="101"/>
    </row>
    <row r="143" spans="8:9" x14ac:dyDescent="0.3">
      <c r="H143" s="97"/>
      <c r="I143" s="101"/>
    </row>
    <row r="144" spans="8:9" x14ac:dyDescent="0.3">
      <c r="H144" s="97"/>
      <c r="I144" s="101"/>
    </row>
    <row r="145" spans="8:9" x14ac:dyDescent="0.3">
      <c r="H145" s="97"/>
      <c r="I145" s="101"/>
    </row>
    <row r="146" spans="8:9" x14ac:dyDescent="0.3">
      <c r="H146" s="97"/>
      <c r="I146" s="101"/>
    </row>
    <row r="147" spans="8:9" x14ac:dyDescent="0.3">
      <c r="H147" s="97"/>
      <c r="I147" s="101"/>
    </row>
    <row r="148" spans="8:9" x14ac:dyDescent="0.3">
      <c r="H148" s="97"/>
      <c r="I148" s="101"/>
    </row>
    <row r="149" spans="8:9" x14ac:dyDescent="0.3">
      <c r="H149" s="97"/>
      <c r="I149" s="101"/>
    </row>
    <row r="150" spans="8:9" x14ac:dyDescent="0.3">
      <c r="H150" s="97"/>
      <c r="I150" s="101"/>
    </row>
    <row r="151" spans="8:9" x14ac:dyDescent="0.3">
      <c r="H151" s="97"/>
      <c r="I151" s="101"/>
    </row>
    <row r="152" spans="8:9" x14ac:dyDescent="0.3">
      <c r="H152" s="97"/>
      <c r="I152" s="101"/>
    </row>
    <row r="153" spans="8:9" x14ac:dyDescent="0.3">
      <c r="H153" s="97"/>
      <c r="I153" s="101"/>
    </row>
    <row r="154" spans="8:9" x14ac:dyDescent="0.3">
      <c r="H154" s="97"/>
      <c r="I154" s="101"/>
    </row>
    <row r="155" spans="8:9" x14ac:dyDescent="0.3">
      <c r="H155" s="97"/>
      <c r="I155" s="101"/>
    </row>
    <row r="156" spans="8:9" x14ac:dyDescent="0.3">
      <c r="H156" s="97"/>
      <c r="I156" s="101"/>
    </row>
    <row r="157" spans="8:9" x14ac:dyDescent="0.3">
      <c r="H157" s="97"/>
      <c r="I157" s="101"/>
    </row>
    <row r="158" spans="8:9" x14ac:dyDescent="0.3">
      <c r="H158" s="97"/>
      <c r="I158" s="101"/>
    </row>
    <row r="159" spans="8:9" x14ac:dyDescent="0.3">
      <c r="H159" s="97"/>
      <c r="I159" s="101"/>
    </row>
    <row r="160" spans="8:9" x14ac:dyDescent="0.3">
      <c r="H160" s="97"/>
      <c r="I160" s="101"/>
    </row>
    <row r="161" spans="8:9" x14ac:dyDescent="0.3">
      <c r="H161" s="97"/>
      <c r="I161" s="101"/>
    </row>
    <row r="162" spans="8:9" x14ac:dyDescent="0.3">
      <c r="H162" s="97"/>
      <c r="I162" s="101"/>
    </row>
    <row r="163" spans="8:9" x14ac:dyDescent="0.3">
      <c r="H163" s="97"/>
      <c r="I163" s="101"/>
    </row>
    <row r="164" spans="8:9" x14ac:dyDescent="0.3">
      <c r="H164" s="97"/>
      <c r="I164" s="101"/>
    </row>
    <row r="165" spans="8:9" x14ac:dyDescent="0.3">
      <c r="H165" s="97"/>
      <c r="I165" s="101"/>
    </row>
    <row r="166" spans="8:9" x14ac:dyDescent="0.3">
      <c r="H166" s="97"/>
      <c r="I166" s="101"/>
    </row>
  </sheetData>
  <sheetProtection selectLockedCells="1"/>
  <phoneticPr fontId="0" type="noConversion"/>
  <hyperlinks>
    <hyperlink ref="H5" r:id="rId1" xr:uid="{00000000-0004-0000-0300-000000000000}"/>
    <hyperlink ref="H16" r:id="rId2" display="Economie d'énergie - certificat PEB" xr:uid="{00000000-0004-0000-0300-000001000000}"/>
    <hyperlink ref="H25" r:id="rId3" xr:uid="{00000000-0004-0000-0300-000002000000}"/>
    <hyperlink ref="H26" r:id="rId4" xr:uid="{00000000-0004-0000-0300-000003000000}"/>
    <hyperlink ref="H28" r:id="rId5" xr:uid="{00000000-0004-0000-0300-000004000000}"/>
    <hyperlink ref="H30" r:id="rId6" xr:uid="{00000000-0004-0000-0300-000005000000}"/>
    <hyperlink ref="H34" r:id="rId7" xr:uid="{00000000-0004-0000-0300-000006000000}"/>
    <hyperlink ref="H35" r:id="rId8" xr:uid="{00000000-0004-0000-0300-000007000000}"/>
    <hyperlink ref="H40" r:id="rId9" xr:uid="{00000000-0004-0000-0300-000008000000}"/>
    <hyperlink ref="H37" r:id="rId10" display="Choix de communication" xr:uid="{00000000-0004-0000-0300-000009000000}"/>
    <hyperlink ref="H62" r:id="rId11" xr:uid="{00000000-0004-0000-0300-00000A000000}"/>
    <hyperlink ref="H24" r:id="rId12" xr:uid="{00000000-0004-0000-0300-00000B000000}"/>
    <hyperlink ref="H2" r:id="rId13" xr:uid="{00000000-0004-0000-0300-00000C000000}"/>
  </hyperlinks>
  <pageMargins left="0.8" right="0.68" top="0.75" bottom="0.73" header="0.42" footer="0.4921259845"/>
  <pageSetup paperSize="9" scale="67" orientation="portrait" r:id="rId14"/>
  <headerFooter alignWithMargins="0">
    <oddHeader>&amp;F</oddHeader>
    <oddFooter>&amp;A</oddFooter>
  </headerFooter>
  <legacyDrawing r:id="rId1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R434"/>
  <sheetViews>
    <sheetView topLeftCell="C25" zoomScaleSheetLayoutView="100" workbookViewId="0">
      <selection activeCell="N52" sqref="N52"/>
    </sheetView>
  </sheetViews>
  <sheetFormatPr defaultColWidth="9.109375" defaultRowHeight="12" x14ac:dyDescent="0.3"/>
  <cols>
    <col min="1" max="1" width="41.6640625" style="165" customWidth="1"/>
    <col min="2" max="3" width="14.109375" style="195" customWidth="1"/>
    <col min="4" max="4" width="10.6640625" style="195" customWidth="1"/>
    <col min="5" max="5" width="14.109375" style="195" customWidth="1"/>
    <col min="6" max="6" width="11.109375" style="182" customWidth="1"/>
    <col min="7" max="7" width="9.88671875" style="182" customWidth="1"/>
    <col min="8" max="8" width="11.109375" style="182" customWidth="1"/>
    <col min="9" max="11" width="12.33203125" style="165" customWidth="1"/>
    <col min="12" max="12" width="12.33203125" style="166" customWidth="1"/>
    <col min="13" max="20" width="12.33203125" style="165" customWidth="1"/>
    <col min="21" max="21" width="14" style="267" customWidth="1"/>
    <col min="22" max="22" width="13.88671875" style="165" bestFit="1" customWidth="1"/>
    <col min="23" max="23" width="13" style="165" customWidth="1"/>
    <col min="24" max="24" width="9.109375" style="165" customWidth="1"/>
    <col min="25" max="25" width="9.33203125" style="166" customWidth="1"/>
    <col min="26" max="26" width="10.109375" style="165" customWidth="1"/>
    <col min="27" max="27" width="13.88671875" style="165" bestFit="1" customWidth="1"/>
    <col min="28" max="16384" width="9.109375" style="165"/>
  </cols>
  <sheetData>
    <row r="1" spans="1:44" ht="13.8" x14ac:dyDescent="0.3">
      <c r="A1" s="341" t="s">
        <v>189</v>
      </c>
      <c r="B1" s="622"/>
      <c r="C1" s="622"/>
      <c r="D1" s="622"/>
      <c r="E1" s="622">
        <f>54+74</f>
        <v>128</v>
      </c>
      <c r="F1" s="622"/>
      <c r="G1" s="342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</row>
    <row r="2" spans="1:44" ht="13.8" x14ac:dyDescent="0.3">
      <c r="A2" s="343"/>
      <c r="B2" s="344"/>
      <c r="C2" s="344"/>
      <c r="D2" s="345"/>
      <c r="E2" s="622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</row>
    <row r="3" spans="1:44" ht="13.8" x14ac:dyDescent="0.3">
      <c r="A3" s="664" t="s">
        <v>190</v>
      </c>
      <c r="B3" s="664"/>
      <c r="C3" s="344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</row>
    <row r="4" spans="1:44" ht="13.8" x14ac:dyDescent="0.3">
      <c r="A4" s="234"/>
      <c r="B4" s="344"/>
      <c r="C4" s="344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</row>
    <row r="5" spans="1:44" ht="13.8" x14ac:dyDescent="0.3">
      <c r="A5" s="343"/>
      <c r="B5" s="344"/>
      <c r="C5" s="344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</row>
    <row r="6" spans="1:44" ht="13.8" x14ac:dyDescent="0.3">
      <c r="A6" s="635"/>
      <c r="B6" s="344"/>
      <c r="C6" s="344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</row>
    <row r="7" spans="1:44" ht="13.8" x14ac:dyDescent="0.3">
      <c r="A7" s="167"/>
      <c r="B7" s="168"/>
      <c r="C7" s="168"/>
      <c r="D7" s="168"/>
      <c r="E7" s="345"/>
      <c r="F7" s="168"/>
      <c r="G7" s="164"/>
      <c r="H7" s="164"/>
      <c r="U7" s="631"/>
    </row>
    <row r="8" spans="1:44" ht="13.8" x14ac:dyDescent="0.3">
      <c r="A8" s="167"/>
      <c r="B8" s="168"/>
      <c r="C8" s="168"/>
      <c r="D8" s="168"/>
      <c r="E8" s="345"/>
      <c r="F8" s="168"/>
      <c r="G8" s="164"/>
      <c r="H8" s="164"/>
      <c r="I8" s="169"/>
      <c r="J8" s="170"/>
      <c r="K8" s="170"/>
      <c r="L8" s="632"/>
      <c r="M8" s="632"/>
      <c r="N8" s="631"/>
      <c r="O8" s="655"/>
      <c r="P8" s="656"/>
      <c r="Q8" s="631"/>
      <c r="R8" s="631"/>
      <c r="S8" s="631"/>
      <c r="T8" s="631"/>
      <c r="U8" s="631"/>
    </row>
    <row r="9" spans="1:44" ht="14.4" thickBot="1" x14ac:dyDescent="0.35">
      <c r="A9" s="167"/>
      <c r="B9" s="168"/>
      <c r="C9" s="168"/>
      <c r="D9" s="168"/>
      <c r="E9" s="345"/>
      <c r="F9" s="168"/>
      <c r="G9" s="164"/>
      <c r="H9" s="164"/>
      <c r="I9" s="169"/>
      <c r="J9" s="170"/>
      <c r="K9" s="170"/>
      <c r="L9" s="632"/>
      <c r="M9" s="632"/>
      <c r="N9" s="631"/>
      <c r="O9" s="631"/>
      <c r="P9" s="632"/>
      <c r="Q9" s="631"/>
      <c r="R9" s="631"/>
      <c r="S9" s="631"/>
      <c r="T9" s="631"/>
      <c r="U9" s="631"/>
    </row>
    <row r="10" spans="1:44" s="166" customFormat="1" ht="28.5" customHeight="1" x14ac:dyDescent="0.3">
      <c r="A10" s="171" t="s">
        <v>191</v>
      </c>
      <c r="B10" s="172" t="s">
        <v>192</v>
      </c>
      <c r="C10" s="172" t="s">
        <v>193</v>
      </c>
      <c r="D10" s="172" t="s">
        <v>194</v>
      </c>
      <c r="E10" s="172" t="s">
        <v>195</v>
      </c>
      <c r="F10" s="173" t="s">
        <v>196</v>
      </c>
      <c r="G10" s="174" t="s">
        <v>197</v>
      </c>
      <c r="H10" s="175" t="s">
        <v>198</v>
      </c>
      <c r="I10" s="176" t="s">
        <v>473</v>
      </c>
      <c r="J10" s="176" t="s">
        <v>474</v>
      </c>
      <c r="K10" s="176" t="s">
        <v>475</v>
      </c>
      <c r="L10" s="176" t="s">
        <v>476</v>
      </c>
      <c r="M10" s="176" t="s">
        <v>477</v>
      </c>
      <c r="N10" s="176" t="s">
        <v>478</v>
      </c>
      <c r="O10" s="176" t="s">
        <v>479</v>
      </c>
      <c r="P10" s="176" t="s">
        <v>480</v>
      </c>
      <c r="Q10" s="176" t="s">
        <v>481</v>
      </c>
      <c r="R10" s="176" t="s">
        <v>482</v>
      </c>
      <c r="S10" s="176" t="s">
        <v>483</v>
      </c>
      <c r="T10" s="176" t="s">
        <v>484</v>
      </c>
      <c r="U10" s="178" t="s">
        <v>199</v>
      </c>
    </row>
    <row r="11" spans="1:44" s="166" customFormat="1" ht="13.2" x14ac:dyDescent="0.3">
      <c r="A11" s="179" t="s">
        <v>200</v>
      </c>
      <c r="B11" s="665"/>
      <c r="C11" s="666"/>
      <c r="D11" s="667"/>
      <c r="E11" s="667"/>
      <c r="F11" s="667"/>
      <c r="G11" s="668"/>
      <c r="H11" s="636"/>
      <c r="I11" s="678" t="s">
        <v>201</v>
      </c>
      <c r="J11" s="679"/>
      <c r="K11" s="679"/>
      <c r="L11" s="679"/>
      <c r="M11" s="679"/>
      <c r="N11" s="679"/>
      <c r="O11" s="679"/>
      <c r="P11" s="679"/>
      <c r="Q11" s="679"/>
      <c r="R11" s="679"/>
      <c r="S11" s="679"/>
      <c r="T11" s="680"/>
      <c r="U11" s="180"/>
    </row>
    <row r="12" spans="1:44" s="183" customFormat="1" ht="12.75" customHeight="1" x14ac:dyDescent="0.3">
      <c r="A12" s="181"/>
      <c r="B12" s="181"/>
      <c r="C12" s="181"/>
      <c r="D12" s="181"/>
      <c r="E12" s="181"/>
      <c r="F12" s="182"/>
      <c r="G12" s="182"/>
      <c r="H12" s="637"/>
      <c r="I12" s="526"/>
      <c r="J12" s="526"/>
      <c r="K12" s="526"/>
      <c r="L12" s="526"/>
      <c r="M12" s="526"/>
      <c r="N12" s="526"/>
      <c r="O12" s="526"/>
      <c r="P12" s="526"/>
      <c r="Q12" s="526"/>
      <c r="R12" s="526"/>
      <c r="S12" s="526"/>
      <c r="T12" s="526"/>
      <c r="U12" s="184">
        <f>SUM(I12:T12)</f>
        <v>0</v>
      </c>
    </row>
    <row r="13" spans="1:44" s="183" customFormat="1" x14ac:dyDescent="0.3">
      <c r="A13" s="185" t="s">
        <v>492</v>
      </c>
      <c r="B13" s="186">
        <v>0</v>
      </c>
      <c r="C13" s="363"/>
      <c r="D13" s="186">
        <v>400</v>
      </c>
      <c r="E13" s="363">
        <v>1.21</v>
      </c>
      <c r="F13" s="187" t="str">
        <f t="shared" ref="F13:F19" si="0">IFERROR(D13/B13,"-")</f>
        <v>-</v>
      </c>
      <c r="G13" s="188">
        <f t="shared" ref="G13:G19" si="1">IFERROR((U13*D13)/$U$21,"-")</f>
        <v>0.84615384615384615</v>
      </c>
      <c r="H13" s="189"/>
      <c r="I13" s="653">
        <v>18</v>
      </c>
      <c r="J13" s="653">
        <v>20</v>
      </c>
      <c r="K13" s="653">
        <v>20</v>
      </c>
      <c r="L13" s="653">
        <v>10</v>
      </c>
      <c r="M13" s="653">
        <v>20</v>
      </c>
      <c r="N13" s="653">
        <v>20</v>
      </c>
      <c r="O13" s="653">
        <v>10</v>
      </c>
      <c r="P13" s="653">
        <v>10</v>
      </c>
      <c r="Q13" s="653">
        <v>20</v>
      </c>
      <c r="R13" s="653">
        <v>20</v>
      </c>
      <c r="S13" s="653">
        <v>20</v>
      </c>
      <c r="T13" s="653">
        <v>10</v>
      </c>
      <c r="U13" s="191">
        <f>SUM(I13:T13)</f>
        <v>198</v>
      </c>
      <c r="Y13" s="192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</row>
    <row r="14" spans="1:44" s="183" customFormat="1" x14ac:dyDescent="0.3">
      <c r="A14" s="185" t="s">
        <v>491</v>
      </c>
      <c r="B14" s="186">
        <v>0</v>
      </c>
      <c r="C14" s="363"/>
      <c r="D14" s="186">
        <f>50</f>
        <v>50</v>
      </c>
      <c r="E14" s="363">
        <v>1.21</v>
      </c>
      <c r="F14" s="187" t="str">
        <f t="shared" si="0"/>
        <v>-</v>
      </c>
      <c r="G14" s="188">
        <f t="shared" si="1"/>
        <v>5.128205128205128E-2</v>
      </c>
      <c r="H14" s="189"/>
      <c r="I14" s="653">
        <v>8</v>
      </c>
      <c r="J14" s="653">
        <v>8</v>
      </c>
      <c r="K14" s="653">
        <v>8</v>
      </c>
      <c r="L14" s="653">
        <v>8</v>
      </c>
      <c r="M14" s="653">
        <v>8</v>
      </c>
      <c r="N14" s="653">
        <v>8</v>
      </c>
      <c r="O14" s="653">
        <v>8</v>
      </c>
      <c r="P14" s="653">
        <v>8</v>
      </c>
      <c r="Q14" s="653">
        <v>8</v>
      </c>
      <c r="R14" s="653">
        <v>8</v>
      </c>
      <c r="S14" s="653">
        <v>8</v>
      </c>
      <c r="T14" s="653">
        <v>8</v>
      </c>
      <c r="U14" s="191">
        <f t="shared" ref="U14:U19" si="2">SUM(I14:T14)</f>
        <v>96</v>
      </c>
      <c r="Y14" s="192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</row>
    <row r="15" spans="1:44" s="183" customFormat="1" x14ac:dyDescent="0.3">
      <c r="A15" s="185" t="s">
        <v>493</v>
      </c>
      <c r="B15" s="186">
        <v>0</v>
      </c>
      <c r="C15" s="363"/>
      <c r="D15" s="186">
        <v>600</v>
      </c>
      <c r="E15" s="363">
        <v>1.21</v>
      </c>
      <c r="F15" s="187" t="str">
        <f t="shared" si="0"/>
        <v>-</v>
      </c>
      <c r="G15" s="188">
        <f t="shared" si="1"/>
        <v>0.10256410256410256</v>
      </c>
      <c r="H15" s="189"/>
      <c r="I15" s="653">
        <v>1</v>
      </c>
      <c r="J15" s="653">
        <v>1</v>
      </c>
      <c r="K15" s="653">
        <v>1</v>
      </c>
      <c r="L15" s="653">
        <v>3</v>
      </c>
      <c r="M15" s="653">
        <v>1</v>
      </c>
      <c r="N15" s="653">
        <v>1</v>
      </c>
      <c r="O15" s="653">
        <v>2</v>
      </c>
      <c r="P15" s="653">
        <v>2</v>
      </c>
      <c r="Q15" s="653">
        <v>1</v>
      </c>
      <c r="R15" s="653">
        <v>1</v>
      </c>
      <c r="S15" s="653">
        <v>1</v>
      </c>
      <c r="T15" s="653">
        <v>1</v>
      </c>
      <c r="U15" s="191">
        <f t="shared" si="2"/>
        <v>16</v>
      </c>
      <c r="Y15" s="192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</row>
    <row r="16" spans="1:44" s="183" customFormat="1" x14ac:dyDescent="0.3">
      <c r="A16" s="185" t="s">
        <v>202</v>
      </c>
      <c r="B16" s="186">
        <v>0</v>
      </c>
      <c r="C16" s="363"/>
      <c r="D16" s="186">
        <v>0</v>
      </c>
      <c r="E16" s="363">
        <v>1.21</v>
      </c>
      <c r="F16" s="187" t="str">
        <f t="shared" si="0"/>
        <v>-</v>
      </c>
      <c r="G16" s="188">
        <f t="shared" si="1"/>
        <v>0</v>
      </c>
      <c r="H16" s="189"/>
      <c r="I16" s="653">
        <f t="shared" ref="I16:I19" si="3">($H16*I$12)</f>
        <v>0</v>
      </c>
      <c r="J16" s="653">
        <f t="shared" ref="J16:T19" si="4">($H16*J$12)</f>
        <v>0</v>
      </c>
      <c r="K16" s="653">
        <f t="shared" si="4"/>
        <v>0</v>
      </c>
      <c r="L16" s="653">
        <f t="shared" si="4"/>
        <v>0</v>
      </c>
      <c r="M16" s="653">
        <f t="shared" si="4"/>
        <v>0</v>
      </c>
      <c r="N16" s="653">
        <f t="shared" si="4"/>
        <v>0</v>
      </c>
      <c r="O16" s="653">
        <f t="shared" si="4"/>
        <v>0</v>
      </c>
      <c r="P16" s="653">
        <f t="shared" si="4"/>
        <v>0</v>
      </c>
      <c r="Q16" s="653">
        <f t="shared" si="4"/>
        <v>0</v>
      </c>
      <c r="R16" s="653">
        <f t="shared" si="4"/>
        <v>0</v>
      </c>
      <c r="S16" s="653">
        <f t="shared" si="4"/>
        <v>0</v>
      </c>
      <c r="T16" s="653">
        <f t="shared" si="4"/>
        <v>0</v>
      </c>
      <c r="U16" s="191">
        <f t="shared" si="2"/>
        <v>0</v>
      </c>
      <c r="Y16" s="192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</row>
    <row r="17" spans="1:44" s="183" customFormat="1" x14ac:dyDescent="0.3">
      <c r="A17" s="185" t="s">
        <v>203</v>
      </c>
      <c r="B17" s="186">
        <v>0</v>
      </c>
      <c r="C17" s="363"/>
      <c r="D17" s="186">
        <v>0</v>
      </c>
      <c r="E17" s="363">
        <v>1.21</v>
      </c>
      <c r="F17" s="187" t="str">
        <f t="shared" si="0"/>
        <v>-</v>
      </c>
      <c r="G17" s="188">
        <f t="shared" si="1"/>
        <v>0</v>
      </c>
      <c r="H17" s="189"/>
      <c r="I17" s="653">
        <f t="shared" si="3"/>
        <v>0</v>
      </c>
      <c r="J17" s="653">
        <f t="shared" si="4"/>
        <v>0</v>
      </c>
      <c r="K17" s="653">
        <f t="shared" si="4"/>
        <v>0</v>
      </c>
      <c r="L17" s="653">
        <f t="shared" si="4"/>
        <v>0</v>
      </c>
      <c r="M17" s="653">
        <f t="shared" si="4"/>
        <v>0</v>
      </c>
      <c r="N17" s="653">
        <f t="shared" si="4"/>
        <v>0</v>
      </c>
      <c r="O17" s="653">
        <f t="shared" si="4"/>
        <v>0</v>
      </c>
      <c r="P17" s="653">
        <f t="shared" si="4"/>
        <v>0</v>
      </c>
      <c r="Q17" s="653">
        <f t="shared" si="4"/>
        <v>0</v>
      </c>
      <c r="R17" s="653">
        <f t="shared" si="4"/>
        <v>0</v>
      </c>
      <c r="S17" s="653">
        <f t="shared" si="4"/>
        <v>0</v>
      </c>
      <c r="T17" s="653">
        <f t="shared" si="4"/>
        <v>0</v>
      </c>
      <c r="U17" s="191">
        <f t="shared" si="2"/>
        <v>0</v>
      </c>
      <c r="Y17" s="192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</row>
    <row r="18" spans="1:44" s="183" customFormat="1" x14ac:dyDescent="0.3">
      <c r="A18" s="185" t="s">
        <v>204</v>
      </c>
      <c r="B18" s="186">
        <v>0</v>
      </c>
      <c r="C18" s="363"/>
      <c r="D18" s="186">
        <v>0</v>
      </c>
      <c r="E18" s="363"/>
      <c r="F18" s="187" t="str">
        <f t="shared" si="0"/>
        <v>-</v>
      </c>
      <c r="G18" s="188">
        <f t="shared" si="1"/>
        <v>0</v>
      </c>
      <c r="H18" s="189"/>
      <c r="I18" s="653">
        <f t="shared" si="3"/>
        <v>0</v>
      </c>
      <c r="J18" s="653">
        <f t="shared" si="4"/>
        <v>0</v>
      </c>
      <c r="K18" s="653">
        <f t="shared" si="4"/>
        <v>0</v>
      </c>
      <c r="L18" s="653">
        <f t="shared" si="4"/>
        <v>0</v>
      </c>
      <c r="M18" s="653">
        <f t="shared" si="4"/>
        <v>0</v>
      </c>
      <c r="N18" s="653">
        <f t="shared" si="4"/>
        <v>0</v>
      </c>
      <c r="O18" s="653">
        <f t="shared" si="4"/>
        <v>0</v>
      </c>
      <c r="P18" s="653">
        <f t="shared" si="4"/>
        <v>0</v>
      </c>
      <c r="Q18" s="653">
        <f t="shared" si="4"/>
        <v>0</v>
      </c>
      <c r="R18" s="653">
        <f t="shared" si="4"/>
        <v>0</v>
      </c>
      <c r="S18" s="653">
        <f t="shared" si="4"/>
        <v>0</v>
      </c>
      <c r="T18" s="653">
        <f t="shared" si="4"/>
        <v>0</v>
      </c>
      <c r="U18" s="191">
        <f t="shared" si="2"/>
        <v>0</v>
      </c>
      <c r="Y18" s="192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</row>
    <row r="19" spans="1:44" s="183" customFormat="1" x14ac:dyDescent="0.3">
      <c r="A19" s="185" t="s">
        <v>205</v>
      </c>
      <c r="B19" s="186">
        <v>0</v>
      </c>
      <c r="C19" s="363"/>
      <c r="D19" s="186">
        <v>0</v>
      </c>
      <c r="E19" s="363"/>
      <c r="F19" s="187" t="str">
        <f t="shared" si="0"/>
        <v>-</v>
      </c>
      <c r="G19" s="188">
        <f t="shared" si="1"/>
        <v>0</v>
      </c>
      <c r="H19" s="189"/>
      <c r="I19" s="653">
        <f t="shared" si="3"/>
        <v>0</v>
      </c>
      <c r="J19" s="653">
        <f t="shared" si="4"/>
        <v>0</v>
      </c>
      <c r="K19" s="653">
        <f t="shared" si="4"/>
        <v>0</v>
      </c>
      <c r="L19" s="653">
        <f t="shared" si="4"/>
        <v>0</v>
      </c>
      <c r="M19" s="653">
        <f t="shared" si="4"/>
        <v>0</v>
      </c>
      <c r="N19" s="653">
        <f t="shared" si="4"/>
        <v>0</v>
      </c>
      <c r="O19" s="653">
        <f t="shared" si="4"/>
        <v>0</v>
      </c>
      <c r="P19" s="653">
        <f t="shared" si="4"/>
        <v>0</v>
      </c>
      <c r="Q19" s="653">
        <f t="shared" si="4"/>
        <v>0</v>
      </c>
      <c r="R19" s="653">
        <f t="shared" si="4"/>
        <v>0</v>
      </c>
      <c r="S19" s="653">
        <f t="shared" si="4"/>
        <v>0</v>
      </c>
      <c r="T19" s="653">
        <f t="shared" si="4"/>
        <v>0</v>
      </c>
      <c r="U19" s="191">
        <f t="shared" si="2"/>
        <v>0</v>
      </c>
      <c r="Y19" s="192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</row>
    <row r="20" spans="1:44" s="193" customFormat="1" x14ac:dyDescent="0.3">
      <c r="A20" s="194"/>
      <c r="B20" s="196"/>
      <c r="C20" s="196"/>
      <c r="D20" s="197"/>
      <c r="E20" s="196"/>
      <c r="F20" s="198"/>
      <c r="G20" s="199"/>
      <c r="H20" s="200"/>
      <c r="I20" s="201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184"/>
    </row>
    <row r="21" spans="1:44" s="164" customFormat="1" x14ac:dyDescent="0.3">
      <c r="A21" s="203" t="s">
        <v>206</v>
      </c>
      <c r="B21" s="669"/>
      <c r="C21" s="670"/>
      <c r="D21" s="670"/>
      <c r="E21" s="670"/>
      <c r="F21" s="671"/>
      <c r="G21" s="204" t="s">
        <v>207</v>
      </c>
      <c r="H21" s="212"/>
      <c r="I21" s="206">
        <f t="shared" ref="I21:T21" si="5">SUMPRODUCT($D$13:$D$19,I13:I19)</f>
        <v>8200</v>
      </c>
      <c r="J21" s="206">
        <f t="shared" si="5"/>
        <v>9000</v>
      </c>
      <c r="K21" s="206">
        <f t="shared" si="5"/>
        <v>9000</v>
      </c>
      <c r="L21" s="206">
        <f t="shared" si="5"/>
        <v>6200</v>
      </c>
      <c r="M21" s="206">
        <f t="shared" si="5"/>
        <v>9000</v>
      </c>
      <c r="N21" s="206">
        <f t="shared" si="5"/>
        <v>9000</v>
      </c>
      <c r="O21" s="206">
        <f t="shared" si="5"/>
        <v>5600</v>
      </c>
      <c r="P21" s="206">
        <f t="shared" si="5"/>
        <v>5600</v>
      </c>
      <c r="Q21" s="206">
        <f t="shared" si="5"/>
        <v>9000</v>
      </c>
      <c r="R21" s="206">
        <f t="shared" si="5"/>
        <v>9000</v>
      </c>
      <c r="S21" s="206">
        <f t="shared" si="5"/>
        <v>9000</v>
      </c>
      <c r="T21" s="206">
        <f t="shared" si="5"/>
        <v>5000</v>
      </c>
      <c r="U21" s="207">
        <f>SUM(I21:T21)</f>
        <v>93600</v>
      </c>
    </row>
    <row r="22" spans="1:44" s="164" customFormat="1" x14ac:dyDescent="0.3">
      <c r="A22" s="203" t="s">
        <v>208</v>
      </c>
      <c r="B22" s="672"/>
      <c r="C22" s="673"/>
      <c r="D22" s="673"/>
      <c r="E22" s="673"/>
      <c r="F22" s="674"/>
      <c r="G22" s="208"/>
      <c r="H22" s="212"/>
      <c r="I22" s="206">
        <f t="shared" ref="I22:T22" si="6">SUMPRODUCT($B$13:$B$19,I13:I19)</f>
        <v>0</v>
      </c>
      <c r="J22" s="206">
        <f t="shared" si="6"/>
        <v>0</v>
      </c>
      <c r="K22" s="206">
        <f t="shared" si="6"/>
        <v>0</v>
      </c>
      <c r="L22" s="206">
        <f t="shared" si="6"/>
        <v>0</v>
      </c>
      <c r="M22" s="206">
        <f t="shared" si="6"/>
        <v>0</v>
      </c>
      <c r="N22" s="206">
        <f t="shared" si="6"/>
        <v>0</v>
      </c>
      <c r="O22" s="206">
        <f t="shared" si="6"/>
        <v>0</v>
      </c>
      <c r="P22" s="206">
        <f t="shared" si="6"/>
        <v>0</v>
      </c>
      <c r="Q22" s="206">
        <f t="shared" si="6"/>
        <v>0</v>
      </c>
      <c r="R22" s="206">
        <f t="shared" si="6"/>
        <v>0</v>
      </c>
      <c r="S22" s="206">
        <f t="shared" si="6"/>
        <v>0</v>
      </c>
      <c r="T22" s="206">
        <f t="shared" si="6"/>
        <v>0</v>
      </c>
      <c r="U22" s="209">
        <f>SUM(I22:T22)</f>
        <v>0</v>
      </c>
    </row>
    <row r="23" spans="1:44" s="214" customFormat="1" x14ac:dyDescent="0.3">
      <c r="A23" s="210" t="s">
        <v>209</v>
      </c>
      <c r="B23" s="672"/>
      <c r="C23" s="673"/>
      <c r="D23" s="673"/>
      <c r="E23" s="673"/>
      <c r="F23" s="674"/>
      <c r="G23" s="211"/>
      <c r="H23" s="212"/>
      <c r="I23" s="213">
        <f t="shared" ref="I23:T23" si="7">SUMPRODUCT($D$13:$D$19,$E$13:$E$19,I13:I19)</f>
        <v>9922</v>
      </c>
      <c r="J23" s="213">
        <f t="shared" si="7"/>
        <v>10890</v>
      </c>
      <c r="K23" s="213">
        <f t="shared" si="7"/>
        <v>10890</v>
      </c>
      <c r="L23" s="213">
        <f t="shared" si="7"/>
        <v>7502</v>
      </c>
      <c r="M23" s="213">
        <f t="shared" si="7"/>
        <v>10890</v>
      </c>
      <c r="N23" s="213">
        <f t="shared" si="7"/>
        <v>10890</v>
      </c>
      <c r="O23" s="213">
        <f t="shared" si="7"/>
        <v>6776</v>
      </c>
      <c r="P23" s="213">
        <f t="shared" si="7"/>
        <v>6776</v>
      </c>
      <c r="Q23" s="213">
        <f t="shared" si="7"/>
        <v>10890</v>
      </c>
      <c r="R23" s="213">
        <f t="shared" si="7"/>
        <v>10890</v>
      </c>
      <c r="S23" s="213">
        <f t="shared" si="7"/>
        <v>10890</v>
      </c>
      <c r="T23" s="213">
        <f t="shared" si="7"/>
        <v>6050</v>
      </c>
      <c r="U23" s="213">
        <f>SUM(I23:T23)</f>
        <v>113256</v>
      </c>
    </row>
    <row r="24" spans="1:44" s="214" customFormat="1" ht="12.6" thickBot="1" x14ac:dyDescent="0.35">
      <c r="A24" s="215" t="s">
        <v>210</v>
      </c>
      <c r="B24" s="675"/>
      <c r="C24" s="676"/>
      <c r="D24" s="676"/>
      <c r="E24" s="676"/>
      <c r="F24" s="677"/>
      <c r="G24" s="216"/>
      <c r="H24" s="212"/>
      <c r="I24" s="217">
        <f t="shared" ref="I24:T24" si="8">SUMPRODUCT($B$13:$B$19,$C$13:$C$19,I13:I19)</f>
        <v>0</v>
      </c>
      <c r="J24" s="217">
        <f t="shared" si="8"/>
        <v>0</v>
      </c>
      <c r="K24" s="217">
        <f t="shared" si="8"/>
        <v>0</v>
      </c>
      <c r="L24" s="217">
        <f t="shared" si="8"/>
        <v>0</v>
      </c>
      <c r="M24" s="217">
        <f t="shared" si="8"/>
        <v>0</v>
      </c>
      <c r="N24" s="217">
        <f t="shared" si="8"/>
        <v>0</v>
      </c>
      <c r="O24" s="217">
        <f t="shared" si="8"/>
        <v>0</v>
      </c>
      <c r="P24" s="217">
        <f t="shared" si="8"/>
        <v>0</v>
      </c>
      <c r="Q24" s="217">
        <f t="shared" si="8"/>
        <v>0</v>
      </c>
      <c r="R24" s="217">
        <f t="shared" si="8"/>
        <v>0</v>
      </c>
      <c r="S24" s="217">
        <f t="shared" si="8"/>
        <v>0</v>
      </c>
      <c r="T24" s="217">
        <f t="shared" si="8"/>
        <v>0</v>
      </c>
      <c r="U24" s="218">
        <f>SUM(H24:T24)</f>
        <v>0</v>
      </c>
    </row>
    <row r="25" spans="1:44" s="193" customFormat="1" ht="13.5" customHeight="1" x14ac:dyDescent="0.3">
      <c r="A25" s="219"/>
      <c r="D25" s="183"/>
      <c r="F25" s="164"/>
      <c r="H25" s="220">
        <f>H22-G22</f>
        <v>0</v>
      </c>
      <c r="U25" s="221"/>
      <c r="Y25" s="166"/>
    </row>
    <row r="26" spans="1:44" s="193" customFormat="1" ht="12.6" thickBot="1" x14ac:dyDescent="0.35">
      <c r="A26" s="219"/>
      <c r="J26" s="655"/>
      <c r="K26" s="655"/>
      <c r="L26" s="631"/>
      <c r="M26" s="631"/>
      <c r="N26" s="631"/>
      <c r="O26" s="655"/>
      <c r="P26" s="656"/>
      <c r="Q26" s="631"/>
      <c r="U26" s="221"/>
      <c r="Y26" s="166"/>
    </row>
    <row r="27" spans="1:44" s="166" customFormat="1" ht="29.25" customHeight="1" x14ac:dyDescent="0.3">
      <c r="A27" s="222" t="s">
        <v>211</v>
      </c>
      <c r="B27" s="172" t="s">
        <v>192</v>
      </c>
      <c r="C27" s="172" t="s">
        <v>193</v>
      </c>
      <c r="D27" s="172" t="s">
        <v>194</v>
      </c>
      <c r="E27" s="172" t="s">
        <v>195</v>
      </c>
      <c r="F27" s="173" t="s">
        <v>196</v>
      </c>
      <c r="G27" s="174" t="s">
        <v>197</v>
      </c>
      <c r="H27" s="223" t="s">
        <v>212</v>
      </c>
      <c r="I27" s="176" t="str">
        <f t="shared" ref="I27:T27" si="9">I10</f>
        <v>Janvier</v>
      </c>
      <c r="J27" s="177" t="str">
        <f t="shared" si="9"/>
        <v>Février</v>
      </c>
      <c r="K27" s="177" t="str">
        <f t="shared" si="9"/>
        <v>Mars</v>
      </c>
      <c r="L27" s="177" t="str">
        <f t="shared" si="9"/>
        <v>Avril</v>
      </c>
      <c r="M27" s="177" t="str">
        <f t="shared" si="9"/>
        <v>Mai</v>
      </c>
      <c r="N27" s="177" t="str">
        <f t="shared" si="9"/>
        <v>Juin</v>
      </c>
      <c r="O27" s="177" t="str">
        <f t="shared" si="9"/>
        <v>Juillet</v>
      </c>
      <c r="P27" s="177" t="str">
        <f t="shared" si="9"/>
        <v>Août</v>
      </c>
      <c r="Q27" s="177" t="str">
        <f t="shared" si="9"/>
        <v>Septembre</v>
      </c>
      <c r="R27" s="177" t="str">
        <f t="shared" si="9"/>
        <v>Octobre</v>
      </c>
      <c r="S27" s="177" t="str">
        <f t="shared" si="9"/>
        <v>Novembre</v>
      </c>
      <c r="T27" s="177" t="str">
        <f t="shared" si="9"/>
        <v>Décembre</v>
      </c>
      <c r="U27" s="178" t="s">
        <v>213</v>
      </c>
    </row>
    <row r="28" spans="1:44" s="166" customFormat="1" ht="12" customHeight="1" x14ac:dyDescent="0.3">
      <c r="A28" s="179" t="str">
        <f>A11</f>
        <v>Produits/Services</v>
      </c>
      <c r="B28" s="657"/>
      <c r="C28" s="658"/>
      <c r="D28" s="659"/>
      <c r="E28" s="659"/>
      <c r="F28" s="659"/>
      <c r="G28" s="660"/>
      <c r="H28" s="224"/>
      <c r="I28" s="526"/>
      <c r="J28" s="526"/>
      <c r="K28" s="526"/>
      <c r="L28" s="526"/>
      <c r="M28" s="526"/>
      <c r="N28" s="526"/>
      <c r="O28" s="526"/>
      <c r="P28" s="526"/>
      <c r="Q28" s="526"/>
      <c r="R28" s="526"/>
      <c r="S28" s="526"/>
      <c r="T28" s="526"/>
      <c r="U28" s="180"/>
    </row>
    <row r="29" spans="1:44" s="193" customFormat="1" x14ac:dyDescent="0.3">
      <c r="A29" s="226" t="str">
        <f t="shared" ref="A29:A34" si="10">A13</f>
        <v>Ventes - services</v>
      </c>
      <c r="B29" s="227">
        <f t="shared" ref="B29:B30" si="11">B13</f>
        <v>0</v>
      </c>
      <c r="C29" s="340">
        <f t="shared" ref="C29:E34" si="12">C13</f>
        <v>0</v>
      </c>
      <c r="D29" s="227">
        <v>450</v>
      </c>
      <c r="E29" s="340">
        <f t="shared" si="12"/>
        <v>1.21</v>
      </c>
      <c r="F29" s="187" t="str">
        <f t="shared" ref="F29:F35" si="13">IFERROR(D29/B29,"")</f>
        <v/>
      </c>
      <c r="G29" s="228">
        <f t="shared" ref="G29:G35" si="14">IFERROR((U29*D29)/$U$37,"")</f>
        <v>0.60080917060013483</v>
      </c>
      <c r="H29" s="225">
        <f t="shared" ref="H29:T34" si="15">H13</f>
        <v>0</v>
      </c>
      <c r="I29" s="190">
        <f>I13</f>
        <v>18</v>
      </c>
      <c r="J29" s="190">
        <f t="shared" ref="J29:T29" si="16">J13</f>
        <v>20</v>
      </c>
      <c r="K29" s="190">
        <f t="shared" si="16"/>
        <v>20</v>
      </c>
      <c r="L29" s="190">
        <f t="shared" si="16"/>
        <v>10</v>
      </c>
      <c r="M29" s="190">
        <f t="shared" si="16"/>
        <v>20</v>
      </c>
      <c r="N29" s="190">
        <f t="shared" si="16"/>
        <v>20</v>
      </c>
      <c r="O29" s="190">
        <f t="shared" si="16"/>
        <v>10</v>
      </c>
      <c r="P29" s="190">
        <f t="shared" si="16"/>
        <v>10</v>
      </c>
      <c r="Q29" s="190">
        <f t="shared" si="16"/>
        <v>20</v>
      </c>
      <c r="R29" s="190">
        <f t="shared" si="16"/>
        <v>20</v>
      </c>
      <c r="S29" s="190">
        <f t="shared" si="16"/>
        <v>20</v>
      </c>
      <c r="T29" s="190">
        <f t="shared" si="16"/>
        <v>10</v>
      </c>
      <c r="U29" s="191">
        <f t="shared" ref="U29:U35" si="17">SUM(I29:T29)</f>
        <v>198</v>
      </c>
    </row>
    <row r="30" spans="1:44" s="193" customFormat="1" x14ac:dyDescent="0.3">
      <c r="A30" s="226" t="str">
        <f t="shared" si="10"/>
        <v>Coopérateurs</v>
      </c>
      <c r="B30" s="227">
        <f t="shared" si="11"/>
        <v>0</v>
      </c>
      <c r="C30" s="340">
        <f t="shared" si="12"/>
        <v>0</v>
      </c>
      <c r="D30" s="227">
        <f t="shared" si="12"/>
        <v>50</v>
      </c>
      <c r="E30" s="340">
        <f t="shared" si="12"/>
        <v>1.21</v>
      </c>
      <c r="F30" s="187" t="str">
        <f t="shared" si="13"/>
        <v/>
      </c>
      <c r="G30" s="228">
        <f t="shared" si="14"/>
        <v>3.2366824005394472E-2</v>
      </c>
      <c r="H30" s="225">
        <f t="shared" si="15"/>
        <v>0</v>
      </c>
      <c r="I30" s="190">
        <f t="shared" si="15"/>
        <v>8</v>
      </c>
      <c r="J30" s="190">
        <f t="shared" si="15"/>
        <v>8</v>
      </c>
      <c r="K30" s="190">
        <f t="shared" si="15"/>
        <v>8</v>
      </c>
      <c r="L30" s="190">
        <f t="shared" si="15"/>
        <v>8</v>
      </c>
      <c r="M30" s="190">
        <f t="shared" si="15"/>
        <v>8</v>
      </c>
      <c r="N30" s="190">
        <f t="shared" si="15"/>
        <v>8</v>
      </c>
      <c r="O30" s="190">
        <f t="shared" si="15"/>
        <v>8</v>
      </c>
      <c r="P30" s="190">
        <f t="shared" si="15"/>
        <v>8</v>
      </c>
      <c r="Q30" s="190">
        <f t="shared" si="15"/>
        <v>8</v>
      </c>
      <c r="R30" s="190">
        <f t="shared" si="15"/>
        <v>8</v>
      </c>
      <c r="S30" s="190">
        <f t="shared" si="15"/>
        <v>8</v>
      </c>
      <c r="T30" s="190">
        <f t="shared" si="15"/>
        <v>8</v>
      </c>
      <c r="U30" s="191">
        <f t="shared" si="17"/>
        <v>96</v>
      </c>
    </row>
    <row r="31" spans="1:44" s="193" customFormat="1" x14ac:dyDescent="0.3">
      <c r="A31" s="226" t="str">
        <f t="shared" si="10"/>
        <v>equierelation/evenement</v>
      </c>
      <c r="B31" s="227">
        <f>B15</f>
        <v>0</v>
      </c>
      <c r="C31" s="340">
        <f t="shared" si="12"/>
        <v>0</v>
      </c>
      <c r="D31" s="227">
        <f t="shared" si="12"/>
        <v>600</v>
      </c>
      <c r="E31" s="340">
        <f t="shared" si="12"/>
        <v>1.21</v>
      </c>
      <c r="F31" s="187" t="str">
        <f t="shared" si="13"/>
        <v/>
      </c>
      <c r="G31" s="228">
        <f t="shared" si="14"/>
        <v>9.7100472016183409E-2</v>
      </c>
      <c r="H31" s="225">
        <f t="shared" si="15"/>
        <v>0</v>
      </c>
      <c r="I31" s="190">
        <v>2</v>
      </c>
      <c r="J31" s="190">
        <v>2</v>
      </c>
      <c r="K31" s="190">
        <v>2</v>
      </c>
      <c r="L31" s="190">
        <v>2</v>
      </c>
      <c r="M31" s="190">
        <v>2</v>
      </c>
      <c r="N31" s="190">
        <v>2</v>
      </c>
      <c r="O31" s="190">
        <v>2</v>
      </c>
      <c r="P31" s="190">
        <v>2</v>
      </c>
      <c r="Q31" s="190">
        <v>2</v>
      </c>
      <c r="R31" s="190">
        <v>2</v>
      </c>
      <c r="S31" s="190">
        <v>2</v>
      </c>
      <c r="T31" s="190">
        <v>2</v>
      </c>
      <c r="U31" s="191">
        <f t="shared" si="17"/>
        <v>24</v>
      </c>
    </row>
    <row r="32" spans="1:44" s="193" customFormat="1" x14ac:dyDescent="0.3">
      <c r="A32" s="226" t="s">
        <v>317</v>
      </c>
      <c r="B32" s="227">
        <f>B16</f>
        <v>0</v>
      </c>
      <c r="C32" s="340">
        <f t="shared" si="12"/>
        <v>0</v>
      </c>
      <c r="D32" s="227">
        <v>40000</v>
      </c>
      <c r="E32" s="340">
        <f t="shared" si="12"/>
        <v>1.21</v>
      </c>
      <c r="F32" s="187" t="str">
        <f t="shared" si="13"/>
        <v/>
      </c>
      <c r="G32" s="228">
        <f t="shared" si="14"/>
        <v>0.26972353337828725</v>
      </c>
      <c r="H32" s="225">
        <f t="shared" si="15"/>
        <v>0</v>
      </c>
      <c r="I32" s="190">
        <v>1</v>
      </c>
      <c r="J32" s="190">
        <f t="shared" si="15"/>
        <v>0</v>
      </c>
      <c r="K32" s="190">
        <f t="shared" si="15"/>
        <v>0</v>
      </c>
      <c r="L32" s="190">
        <f t="shared" si="15"/>
        <v>0</v>
      </c>
      <c r="M32" s="190">
        <f t="shared" si="15"/>
        <v>0</v>
      </c>
      <c r="N32" s="190">
        <f t="shared" si="15"/>
        <v>0</v>
      </c>
      <c r="O32" s="190">
        <f t="shared" si="15"/>
        <v>0</v>
      </c>
      <c r="P32" s="190">
        <v>0</v>
      </c>
      <c r="Q32" s="190">
        <f t="shared" si="15"/>
        <v>0</v>
      </c>
      <c r="R32" s="190">
        <f t="shared" si="15"/>
        <v>0</v>
      </c>
      <c r="S32" s="190">
        <f t="shared" si="15"/>
        <v>0</v>
      </c>
      <c r="T32" s="190">
        <f t="shared" si="15"/>
        <v>0</v>
      </c>
      <c r="U32" s="191">
        <f t="shared" si="17"/>
        <v>1</v>
      </c>
    </row>
    <row r="33" spans="1:25" s="193" customFormat="1" x14ac:dyDescent="0.3">
      <c r="A33" s="226" t="str">
        <f t="shared" si="10"/>
        <v>Produit/service 5</v>
      </c>
      <c r="B33" s="227">
        <f>B17</f>
        <v>0</v>
      </c>
      <c r="C33" s="340">
        <f t="shared" si="12"/>
        <v>0</v>
      </c>
      <c r="D33" s="227">
        <f t="shared" si="12"/>
        <v>0</v>
      </c>
      <c r="E33" s="340">
        <f t="shared" si="12"/>
        <v>1.21</v>
      </c>
      <c r="F33" s="187" t="str">
        <f t="shared" si="13"/>
        <v/>
      </c>
      <c r="G33" s="228">
        <f t="shared" si="14"/>
        <v>0</v>
      </c>
      <c r="H33" s="225">
        <f t="shared" si="15"/>
        <v>0</v>
      </c>
      <c r="I33" s="190">
        <f t="shared" si="15"/>
        <v>0</v>
      </c>
      <c r="J33" s="190">
        <f t="shared" si="15"/>
        <v>0</v>
      </c>
      <c r="K33" s="190">
        <f t="shared" si="15"/>
        <v>0</v>
      </c>
      <c r="L33" s="190">
        <f t="shared" si="15"/>
        <v>0</v>
      </c>
      <c r="M33" s="190">
        <f t="shared" si="15"/>
        <v>0</v>
      </c>
      <c r="N33" s="190">
        <f t="shared" si="15"/>
        <v>0</v>
      </c>
      <c r="O33" s="190">
        <f t="shared" si="15"/>
        <v>0</v>
      </c>
      <c r="P33" s="190">
        <f t="shared" si="15"/>
        <v>0</v>
      </c>
      <c r="Q33" s="190">
        <f t="shared" si="15"/>
        <v>0</v>
      </c>
      <c r="R33" s="190">
        <f t="shared" si="15"/>
        <v>0</v>
      </c>
      <c r="S33" s="190">
        <f t="shared" si="15"/>
        <v>0</v>
      </c>
      <c r="T33" s="190">
        <f t="shared" si="15"/>
        <v>0</v>
      </c>
      <c r="U33" s="191">
        <f t="shared" si="17"/>
        <v>0</v>
      </c>
      <c r="W33" s="164"/>
    </row>
    <row r="34" spans="1:25" s="193" customFormat="1" x14ac:dyDescent="0.3">
      <c r="A34" s="226" t="str">
        <f t="shared" si="10"/>
        <v>Produit/service 6</v>
      </c>
      <c r="B34" s="227">
        <f>B18</f>
        <v>0</v>
      </c>
      <c r="C34" s="340">
        <f t="shared" si="12"/>
        <v>0</v>
      </c>
      <c r="D34" s="227">
        <f t="shared" si="12"/>
        <v>0</v>
      </c>
      <c r="E34" s="340">
        <f t="shared" si="12"/>
        <v>0</v>
      </c>
      <c r="F34" s="187" t="str">
        <f t="shared" si="13"/>
        <v/>
      </c>
      <c r="G34" s="228">
        <f t="shared" si="14"/>
        <v>0</v>
      </c>
      <c r="H34" s="225">
        <f t="shared" si="15"/>
        <v>0</v>
      </c>
      <c r="I34" s="190">
        <f t="shared" si="15"/>
        <v>0</v>
      </c>
      <c r="J34" s="190">
        <f t="shared" si="15"/>
        <v>0</v>
      </c>
      <c r="K34" s="190">
        <f t="shared" si="15"/>
        <v>0</v>
      </c>
      <c r="L34" s="190">
        <f t="shared" si="15"/>
        <v>0</v>
      </c>
      <c r="M34" s="190">
        <f t="shared" si="15"/>
        <v>0</v>
      </c>
      <c r="N34" s="190">
        <f t="shared" si="15"/>
        <v>0</v>
      </c>
      <c r="O34" s="190">
        <f t="shared" si="15"/>
        <v>0</v>
      </c>
      <c r="P34" s="190">
        <f t="shared" si="15"/>
        <v>0</v>
      </c>
      <c r="Q34" s="190">
        <f t="shared" si="15"/>
        <v>0</v>
      </c>
      <c r="R34" s="190">
        <f t="shared" si="15"/>
        <v>0</v>
      </c>
      <c r="S34" s="190">
        <f t="shared" si="15"/>
        <v>0</v>
      </c>
      <c r="T34" s="190">
        <f t="shared" si="15"/>
        <v>0</v>
      </c>
      <c r="U34" s="191">
        <f t="shared" si="17"/>
        <v>0</v>
      </c>
      <c r="W34" s="164"/>
    </row>
    <row r="35" spans="1:25" s="193" customFormat="1" x14ac:dyDescent="0.3">
      <c r="A35" s="226" t="str">
        <f t="shared" ref="A35:B35" si="18">A19</f>
        <v>Produit/service 7</v>
      </c>
      <c r="B35" s="227">
        <f t="shared" si="18"/>
        <v>0</v>
      </c>
      <c r="C35" s="340">
        <f t="shared" ref="C35:D35" si="19">C19</f>
        <v>0</v>
      </c>
      <c r="D35" s="227">
        <f t="shared" si="19"/>
        <v>0</v>
      </c>
      <c r="E35" s="340">
        <f t="shared" ref="E35" si="20">E19</f>
        <v>0</v>
      </c>
      <c r="F35" s="187" t="str">
        <f t="shared" si="13"/>
        <v/>
      </c>
      <c r="G35" s="228">
        <f t="shared" si="14"/>
        <v>0</v>
      </c>
      <c r="H35" s="225">
        <f t="shared" ref="H35:T35" si="21">H19</f>
        <v>0</v>
      </c>
      <c r="I35" s="190">
        <f t="shared" si="21"/>
        <v>0</v>
      </c>
      <c r="J35" s="190">
        <f t="shared" si="21"/>
        <v>0</v>
      </c>
      <c r="K35" s="190">
        <f t="shared" si="21"/>
        <v>0</v>
      </c>
      <c r="L35" s="190">
        <f t="shared" si="21"/>
        <v>0</v>
      </c>
      <c r="M35" s="190">
        <f t="shared" si="21"/>
        <v>0</v>
      </c>
      <c r="N35" s="190">
        <f t="shared" si="21"/>
        <v>0</v>
      </c>
      <c r="O35" s="190">
        <f t="shared" si="21"/>
        <v>0</v>
      </c>
      <c r="P35" s="190">
        <f t="shared" si="21"/>
        <v>0</v>
      </c>
      <c r="Q35" s="190">
        <f t="shared" si="21"/>
        <v>0</v>
      </c>
      <c r="R35" s="190">
        <f t="shared" si="21"/>
        <v>0</v>
      </c>
      <c r="S35" s="190">
        <f t="shared" si="21"/>
        <v>0</v>
      </c>
      <c r="T35" s="190">
        <f t="shared" si="21"/>
        <v>0</v>
      </c>
      <c r="U35" s="191">
        <f t="shared" si="17"/>
        <v>0</v>
      </c>
      <c r="W35" s="214"/>
    </row>
    <row r="36" spans="1:25" s="193" customFormat="1" x14ac:dyDescent="0.3">
      <c r="A36" s="226"/>
      <c r="B36" s="229"/>
      <c r="C36" s="229"/>
      <c r="D36" s="229"/>
      <c r="E36" s="229"/>
      <c r="F36" s="230"/>
      <c r="G36" s="231"/>
      <c r="H36" s="232"/>
      <c r="I36" s="233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5"/>
      <c r="Y36" s="166"/>
    </row>
    <row r="37" spans="1:25" s="164" customFormat="1" x14ac:dyDescent="0.3">
      <c r="A37" s="203" t="s">
        <v>206</v>
      </c>
      <c r="B37" s="681"/>
      <c r="C37" s="682"/>
      <c r="D37" s="682"/>
      <c r="E37" s="682"/>
      <c r="F37" s="683"/>
      <c r="G37" s="236" t="s">
        <v>207</v>
      </c>
      <c r="H37" s="205"/>
      <c r="I37" s="237">
        <f>SUMPRODUCT($D$29:$D$35,I29:I35)</f>
        <v>49700</v>
      </c>
      <c r="J37" s="238">
        <f t="shared" ref="J37:T37" si="22">SUMPRODUCT($D$29:$D$35,J29:J35)</f>
        <v>10600</v>
      </c>
      <c r="K37" s="238">
        <f t="shared" si="22"/>
        <v>10600</v>
      </c>
      <c r="L37" s="238">
        <f t="shared" si="22"/>
        <v>6100</v>
      </c>
      <c r="M37" s="238">
        <f t="shared" si="22"/>
        <v>10600</v>
      </c>
      <c r="N37" s="238">
        <f t="shared" si="22"/>
        <v>10600</v>
      </c>
      <c r="O37" s="238">
        <f t="shared" si="22"/>
        <v>6100</v>
      </c>
      <c r="P37" s="238">
        <f t="shared" si="22"/>
        <v>6100</v>
      </c>
      <c r="Q37" s="238">
        <f t="shared" si="22"/>
        <v>10600</v>
      </c>
      <c r="R37" s="238">
        <f t="shared" si="22"/>
        <v>10600</v>
      </c>
      <c r="S37" s="238">
        <f t="shared" si="22"/>
        <v>10600</v>
      </c>
      <c r="T37" s="238">
        <f t="shared" si="22"/>
        <v>6100</v>
      </c>
      <c r="U37" s="207">
        <f>SUM(I37:T37)</f>
        <v>148300</v>
      </c>
    </row>
    <row r="38" spans="1:25" s="164" customFormat="1" x14ac:dyDescent="0.3">
      <c r="A38" s="203" t="s">
        <v>208</v>
      </c>
      <c r="B38" s="684"/>
      <c r="C38" s="685"/>
      <c r="D38" s="685"/>
      <c r="E38" s="685"/>
      <c r="F38" s="686"/>
      <c r="G38" s="208"/>
      <c r="H38" s="239"/>
      <c r="I38" s="237">
        <f t="shared" ref="I38:T38" si="23">SUMPRODUCT($B$29:$B$35,I29:I35)</f>
        <v>0</v>
      </c>
      <c r="J38" s="238">
        <f t="shared" si="23"/>
        <v>0</v>
      </c>
      <c r="K38" s="238">
        <f t="shared" si="23"/>
        <v>0</v>
      </c>
      <c r="L38" s="238">
        <f t="shared" si="23"/>
        <v>0</v>
      </c>
      <c r="M38" s="238">
        <f t="shared" si="23"/>
        <v>0</v>
      </c>
      <c r="N38" s="238">
        <f t="shared" si="23"/>
        <v>0</v>
      </c>
      <c r="O38" s="238">
        <f t="shared" si="23"/>
        <v>0</v>
      </c>
      <c r="P38" s="238">
        <f t="shared" si="23"/>
        <v>0</v>
      </c>
      <c r="Q38" s="238">
        <f t="shared" si="23"/>
        <v>0</v>
      </c>
      <c r="R38" s="238">
        <f t="shared" si="23"/>
        <v>0</v>
      </c>
      <c r="S38" s="238">
        <f t="shared" si="23"/>
        <v>0</v>
      </c>
      <c r="T38" s="238">
        <f t="shared" si="23"/>
        <v>0</v>
      </c>
      <c r="U38" s="209">
        <f>SUM(I38:T38)</f>
        <v>0</v>
      </c>
    </row>
    <row r="39" spans="1:25" s="214" customFormat="1" x14ac:dyDescent="0.3">
      <c r="A39" s="210" t="s">
        <v>214</v>
      </c>
      <c r="B39" s="684"/>
      <c r="C39" s="685"/>
      <c r="D39" s="685"/>
      <c r="E39" s="685"/>
      <c r="F39" s="686"/>
      <c r="G39" s="211"/>
      <c r="H39" s="240"/>
      <c r="I39" s="241">
        <f>SUMPRODUCT($D$29:$D$35,$E$29:$E$35,I29:I35)</f>
        <v>60137</v>
      </c>
      <c r="J39" s="241">
        <f t="shared" ref="J39:T39" si="24">SUMPRODUCT($D$29:$D$35,$E$29:$E$35,J29:J35)</f>
        <v>12826</v>
      </c>
      <c r="K39" s="241">
        <f t="shared" si="24"/>
        <v>12826</v>
      </c>
      <c r="L39" s="241">
        <f t="shared" si="24"/>
        <v>7381</v>
      </c>
      <c r="M39" s="241">
        <f t="shared" si="24"/>
        <v>12826</v>
      </c>
      <c r="N39" s="241">
        <f t="shared" si="24"/>
        <v>12826</v>
      </c>
      <c r="O39" s="241">
        <f t="shared" si="24"/>
        <v>7381</v>
      </c>
      <c r="P39" s="241">
        <f t="shared" si="24"/>
        <v>7381</v>
      </c>
      <c r="Q39" s="241">
        <f t="shared" si="24"/>
        <v>12826</v>
      </c>
      <c r="R39" s="241">
        <f t="shared" si="24"/>
        <v>12826</v>
      </c>
      <c r="S39" s="241">
        <f t="shared" si="24"/>
        <v>12826</v>
      </c>
      <c r="T39" s="241">
        <f t="shared" si="24"/>
        <v>7381</v>
      </c>
      <c r="U39" s="209">
        <f>SUM(I39:T39)</f>
        <v>179443</v>
      </c>
    </row>
    <row r="40" spans="1:25" s="214" customFormat="1" ht="12.6" thickBot="1" x14ac:dyDescent="0.35">
      <c r="A40" s="215" t="s">
        <v>210</v>
      </c>
      <c r="B40" s="687"/>
      <c r="C40" s="688"/>
      <c r="D40" s="688"/>
      <c r="E40" s="688"/>
      <c r="F40" s="689"/>
      <c r="G40" s="216"/>
      <c r="H40" s="243"/>
      <c r="I40" s="244">
        <f>SUMPRODUCT($B$29:$B$35,$C$29:$C$35,I29:I35)</f>
        <v>0</v>
      </c>
      <c r="J40" s="244">
        <f t="shared" ref="J40:T40" si="25">SUMPRODUCT($B$29:$B$35,$C$29:$C$35,J29:J35)</f>
        <v>0</v>
      </c>
      <c r="K40" s="244">
        <f t="shared" si="25"/>
        <v>0</v>
      </c>
      <c r="L40" s="244">
        <f t="shared" si="25"/>
        <v>0</v>
      </c>
      <c r="M40" s="244">
        <f t="shared" si="25"/>
        <v>0</v>
      </c>
      <c r="N40" s="244">
        <f t="shared" si="25"/>
        <v>0</v>
      </c>
      <c r="O40" s="244">
        <f t="shared" si="25"/>
        <v>0</v>
      </c>
      <c r="P40" s="244">
        <f t="shared" si="25"/>
        <v>0</v>
      </c>
      <c r="Q40" s="244">
        <f t="shared" si="25"/>
        <v>0</v>
      </c>
      <c r="R40" s="244">
        <f t="shared" si="25"/>
        <v>0</v>
      </c>
      <c r="S40" s="244">
        <f t="shared" si="25"/>
        <v>0</v>
      </c>
      <c r="T40" s="244">
        <f t="shared" si="25"/>
        <v>0</v>
      </c>
      <c r="U40" s="209">
        <f>SUM(I40:T40)</f>
        <v>0</v>
      </c>
    </row>
    <row r="41" spans="1:25" s="214" customFormat="1" x14ac:dyDescent="0.3">
      <c r="A41" s="245"/>
      <c r="B41" s="246"/>
      <c r="C41" s="246"/>
      <c r="D41" s="246"/>
      <c r="E41" s="246"/>
      <c r="F41" s="247"/>
      <c r="G41" s="247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8"/>
    </row>
    <row r="42" spans="1:25" s="214" customFormat="1" ht="12.6" thickBot="1" x14ac:dyDescent="0.35">
      <c r="A42" s="219"/>
      <c r="B42" s="193"/>
      <c r="C42" s="193"/>
      <c r="D42" s="193"/>
      <c r="E42" s="193"/>
      <c r="F42" s="193"/>
      <c r="G42" s="193"/>
      <c r="H42" s="193"/>
      <c r="I42" s="193"/>
      <c r="J42" s="655"/>
      <c r="K42" s="655"/>
      <c r="L42" s="631"/>
      <c r="M42" s="631"/>
      <c r="N42" s="631"/>
      <c r="O42" s="655"/>
      <c r="P42" s="656"/>
      <c r="Q42" s="631"/>
      <c r="R42" s="193"/>
      <c r="S42" s="193"/>
      <c r="T42" s="193"/>
      <c r="U42" s="221"/>
    </row>
    <row r="43" spans="1:25" s="214" customFormat="1" ht="25.5" customHeight="1" x14ac:dyDescent="0.3">
      <c r="A43" s="222" t="s">
        <v>215</v>
      </c>
      <c r="B43" s="172" t="s">
        <v>192</v>
      </c>
      <c r="C43" s="172" t="s">
        <v>193</v>
      </c>
      <c r="D43" s="172" t="s">
        <v>194</v>
      </c>
      <c r="E43" s="172" t="s">
        <v>195</v>
      </c>
      <c r="F43" s="173" t="s">
        <v>196</v>
      </c>
      <c r="G43" s="174" t="s">
        <v>197</v>
      </c>
      <c r="H43" s="249" t="s">
        <v>212</v>
      </c>
      <c r="I43" s="176" t="str">
        <f>I27</f>
        <v>Janvier</v>
      </c>
      <c r="J43" s="177" t="str">
        <f t="shared" ref="J43:T43" si="26">J27</f>
        <v>Février</v>
      </c>
      <c r="K43" s="177" t="str">
        <f t="shared" si="26"/>
        <v>Mars</v>
      </c>
      <c r="L43" s="177" t="str">
        <f t="shared" si="26"/>
        <v>Avril</v>
      </c>
      <c r="M43" s="177" t="str">
        <f t="shared" si="26"/>
        <v>Mai</v>
      </c>
      <c r="N43" s="177" t="str">
        <f t="shared" si="26"/>
        <v>Juin</v>
      </c>
      <c r="O43" s="177" t="str">
        <f t="shared" si="26"/>
        <v>Juillet</v>
      </c>
      <c r="P43" s="177" t="str">
        <f t="shared" si="26"/>
        <v>Août</v>
      </c>
      <c r="Q43" s="177" t="str">
        <f t="shared" si="26"/>
        <v>Septembre</v>
      </c>
      <c r="R43" s="177" t="str">
        <f t="shared" si="26"/>
        <v>Octobre</v>
      </c>
      <c r="S43" s="177" t="str">
        <f t="shared" si="26"/>
        <v>Novembre</v>
      </c>
      <c r="T43" s="177" t="str">
        <f t="shared" si="26"/>
        <v>Décembre</v>
      </c>
      <c r="U43" s="178" t="s">
        <v>216</v>
      </c>
    </row>
    <row r="44" spans="1:25" s="214" customFormat="1" x14ac:dyDescent="0.3">
      <c r="A44" s="179" t="str">
        <f>A28</f>
        <v>Produits/Services</v>
      </c>
      <c r="B44" s="657"/>
      <c r="C44" s="658"/>
      <c r="D44" s="659"/>
      <c r="E44" s="659"/>
      <c r="F44" s="659"/>
      <c r="G44" s="660"/>
      <c r="H44" s="224"/>
      <c r="I44" s="526"/>
      <c r="J44" s="526"/>
      <c r="K44" s="526"/>
      <c r="L44" s="526"/>
      <c r="M44" s="526"/>
      <c r="N44" s="526"/>
      <c r="O44" s="526"/>
      <c r="P44" s="526"/>
      <c r="Q44" s="526"/>
      <c r="R44" s="526"/>
      <c r="S44" s="526"/>
      <c r="T44" s="526"/>
      <c r="U44" s="180"/>
    </row>
    <row r="45" spans="1:25" s="214" customFormat="1" x14ac:dyDescent="0.3">
      <c r="A45" s="226" t="str">
        <f>A29</f>
        <v>Ventes - services</v>
      </c>
      <c r="B45" s="251">
        <f>B29</f>
        <v>0</v>
      </c>
      <c r="C45" s="340">
        <f>C29</f>
        <v>0</v>
      </c>
      <c r="D45" s="227">
        <v>500</v>
      </c>
      <c r="E45" s="340">
        <f>E29</f>
        <v>1.21</v>
      </c>
      <c r="F45" s="187" t="str">
        <f t="shared" ref="F45:F51" si="27">IFERROR(D45/B45,"")</f>
        <v/>
      </c>
      <c r="G45" s="228">
        <f t="shared" ref="G45:G51" si="28">IFERROR((U45*D45)/$U$53,"")</f>
        <v>0.68088033012379645</v>
      </c>
      <c r="H45" s="250">
        <f>H29</f>
        <v>0</v>
      </c>
      <c r="I45" s="190">
        <f>I29</f>
        <v>18</v>
      </c>
      <c r="J45" s="190">
        <f t="shared" ref="J45:T45" si="29">J29</f>
        <v>20</v>
      </c>
      <c r="K45" s="190">
        <f t="shared" si="29"/>
        <v>20</v>
      </c>
      <c r="L45" s="190">
        <f t="shared" si="29"/>
        <v>10</v>
      </c>
      <c r="M45" s="190">
        <f t="shared" si="29"/>
        <v>20</v>
      </c>
      <c r="N45" s="190">
        <f t="shared" si="29"/>
        <v>20</v>
      </c>
      <c r="O45" s="190">
        <f t="shared" si="29"/>
        <v>10</v>
      </c>
      <c r="P45" s="190">
        <f t="shared" si="29"/>
        <v>10</v>
      </c>
      <c r="Q45" s="190">
        <f t="shared" si="29"/>
        <v>20</v>
      </c>
      <c r="R45" s="190">
        <f t="shared" si="29"/>
        <v>20</v>
      </c>
      <c r="S45" s="190">
        <f t="shared" si="29"/>
        <v>20</v>
      </c>
      <c r="T45" s="190">
        <f t="shared" si="29"/>
        <v>10</v>
      </c>
      <c r="U45" s="191">
        <f t="shared" ref="U45:U51" si="30">SUM(I45:T45)</f>
        <v>198</v>
      </c>
    </row>
    <row r="46" spans="1:25" s="214" customFormat="1" x14ac:dyDescent="0.3">
      <c r="A46" s="226" t="str">
        <f t="shared" ref="A46:B51" si="31">A30</f>
        <v>Coopérateurs</v>
      </c>
      <c r="B46" s="251">
        <f t="shared" si="31"/>
        <v>0</v>
      </c>
      <c r="C46" s="340">
        <f t="shared" ref="C46:D51" si="32">C30</f>
        <v>0</v>
      </c>
      <c r="D46" s="227">
        <f t="shared" si="32"/>
        <v>50</v>
      </c>
      <c r="E46" s="340">
        <f t="shared" ref="E46:E51" si="33">E30</f>
        <v>1.21</v>
      </c>
      <c r="F46" s="187" t="str">
        <f t="shared" si="27"/>
        <v/>
      </c>
      <c r="G46" s="228">
        <f t="shared" si="28"/>
        <v>3.3012379642365884E-2</v>
      </c>
      <c r="H46" s="250">
        <f t="shared" ref="H46:T51" si="34">H30</f>
        <v>0</v>
      </c>
      <c r="I46" s="190">
        <f t="shared" si="34"/>
        <v>8</v>
      </c>
      <c r="J46" s="190">
        <f t="shared" si="34"/>
        <v>8</v>
      </c>
      <c r="K46" s="190">
        <f t="shared" si="34"/>
        <v>8</v>
      </c>
      <c r="L46" s="190">
        <f t="shared" si="34"/>
        <v>8</v>
      </c>
      <c r="M46" s="190">
        <f t="shared" si="34"/>
        <v>8</v>
      </c>
      <c r="N46" s="190">
        <f t="shared" si="34"/>
        <v>8</v>
      </c>
      <c r="O46" s="190">
        <f t="shared" si="34"/>
        <v>8</v>
      </c>
      <c r="P46" s="190">
        <f t="shared" si="34"/>
        <v>8</v>
      </c>
      <c r="Q46" s="190">
        <f t="shared" si="34"/>
        <v>8</v>
      </c>
      <c r="R46" s="190">
        <f t="shared" si="34"/>
        <v>8</v>
      </c>
      <c r="S46" s="190">
        <f t="shared" si="34"/>
        <v>8</v>
      </c>
      <c r="T46" s="190">
        <f t="shared" si="34"/>
        <v>8</v>
      </c>
      <c r="U46" s="191">
        <f t="shared" si="30"/>
        <v>96</v>
      </c>
      <c r="X46" s="193"/>
    </row>
    <row r="47" spans="1:25" s="214" customFormat="1" x14ac:dyDescent="0.3">
      <c r="A47" s="226" t="str">
        <f t="shared" si="31"/>
        <v>equierelation/evenement</v>
      </c>
      <c r="B47" s="251">
        <f t="shared" si="31"/>
        <v>0</v>
      </c>
      <c r="C47" s="340">
        <f t="shared" si="32"/>
        <v>0</v>
      </c>
      <c r="D47" s="227">
        <f t="shared" si="32"/>
        <v>600</v>
      </c>
      <c r="E47" s="340">
        <f t="shared" si="33"/>
        <v>1.21</v>
      </c>
      <c r="F47" s="187" t="str">
        <f t="shared" si="27"/>
        <v/>
      </c>
      <c r="G47" s="228">
        <f t="shared" si="28"/>
        <v>0.1485557083906465</v>
      </c>
      <c r="H47" s="250">
        <f t="shared" si="34"/>
        <v>0</v>
      </c>
      <c r="I47" s="190">
        <v>3</v>
      </c>
      <c r="J47" s="190">
        <v>3</v>
      </c>
      <c r="K47" s="190">
        <v>3</v>
      </c>
      <c r="L47" s="190">
        <v>3</v>
      </c>
      <c r="M47" s="190">
        <v>3</v>
      </c>
      <c r="N47" s="190">
        <v>3</v>
      </c>
      <c r="O47" s="190">
        <v>3</v>
      </c>
      <c r="P47" s="190">
        <v>3</v>
      </c>
      <c r="Q47" s="190">
        <v>3</v>
      </c>
      <c r="R47" s="190">
        <v>3</v>
      </c>
      <c r="S47" s="190">
        <v>3</v>
      </c>
      <c r="T47" s="190">
        <v>3</v>
      </c>
      <c r="U47" s="191">
        <f t="shared" si="30"/>
        <v>36</v>
      </c>
      <c r="W47" s="164"/>
    </row>
    <row r="48" spans="1:25" s="214" customFormat="1" x14ac:dyDescent="0.3">
      <c r="A48" s="226" t="str">
        <f t="shared" si="31"/>
        <v>subsides</v>
      </c>
      <c r="B48" s="251">
        <f t="shared" si="31"/>
        <v>0</v>
      </c>
      <c r="C48" s="340">
        <f t="shared" si="32"/>
        <v>0</v>
      </c>
      <c r="D48" s="251">
        <v>20000</v>
      </c>
      <c r="E48" s="340">
        <f t="shared" si="33"/>
        <v>1.21</v>
      </c>
      <c r="F48" s="187" t="str">
        <f t="shared" si="27"/>
        <v/>
      </c>
      <c r="G48" s="228">
        <f t="shared" si="28"/>
        <v>0.13755158184319119</v>
      </c>
      <c r="H48" s="250">
        <f t="shared" si="34"/>
        <v>0</v>
      </c>
      <c r="I48" s="190">
        <f t="shared" si="34"/>
        <v>1</v>
      </c>
      <c r="J48" s="190">
        <f t="shared" si="34"/>
        <v>0</v>
      </c>
      <c r="K48" s="190">
        <f t="shared" si="34"/>
        <v>0</v>
      </c>
      <c r="L48" s="190">
        <f t="shared" si="34"/>
        <v>0</v>
      </c>
      <c r="M48" s="190">
        <f t="shared" si="34"/>
        <v>0</v>
      </c>
      <c r="N48" s="190">
        <f t="shared" si="34"/>
        <v>0</v>
      </c>
      <c r="O48" s="190">
        <f t="shared" si="34"/>
        <v>0</v>
      </c>
      <c r="P48" s="190"/>
      <c r="Q48" s="190">
        <f t="shared" si="34"/>
        <v>0</v>
      </c>
      <c r="R48" s="190">
        <f t="shared" si="34"/>
        <v>0</v>
      </c>
      <c r="S48" s="190">
        <f t="shared" si="34"/>
        <v>0</v>
      </c>
      <c r="T48" s="190">
        <f t="shared" si="34"/>
        <v>0</v>
      </c>
      <c r="U48" s="191">
        <f t="shared" si="30"/>
        <v>1</v>
      </c>
      <c r="W48" s="164"/>
    </row>
    <row r="49" spans="1:30" s="214" customFormat="1" x14ac:dyDescent="0.3">
      <c r="A49" s="226" t="str">
        <f t="shared" si="31"/>
        <v>Produit/service 5</v>
      </c>
      <c r="B49" s="251">
        <f t="shared" si="31"/>
        <v>0</v>
      </c>
      <c r="C49" s="340">
        <f t="shared" si="32"/>
        <v>0</v>
      </c>
      <c r="D49" s="251">
        <f t="shared" si="32"/>
        <v>0</v>
      </c>
      <c r="E49" s="340">
        <f t="shared" si="33"/>
        <v>1.21</v>
      </c>
      <c r="F49" s="187" t="str">
        <f t="shared" si="27"/>
        <v/>
      </c>
      <c r="G49" s="228">
        <f t="shared" si="28"/>
        <v>0</v>
      </c>
      <c r="H49" s="250">
        <f t="shared" si="34"/>
        <v>0</v>
      </c>
      <c r="I49" s="190">
        <f t="shared" si="34"/>
        <v>0</v>
      </c>
      <c r="J49" s="190">
        <f t="shared" si="34"/>
        <v>0</v>
      </c>
      <c r="K49" s="190">
        <f t="shared" si="34"/>
        <v>0</v>
      </c>
      <c r="L49" s="190">
        <f t="shared" si="34"/>
        <v>0</v>
      </c>
      <c r="M49" s="190">
        <f t="shared" si="34"/>
        <v>0</v>
      </c>
      <c r="N49" s="190">
        <f t="shared" si="34"/>
        <v>0</v>
      </c>
      <c r="O49" s="190">
        <f t="shared" si="34"/>
        <v>0</v>
      </c>
      <c r="P49" s="190">
        <f t="shared" si="34"/>
        <v>0</v>
      </c>
      <c r="Q49" s="190">
        <f t="shared" si="34"/>
        <v>0</v>
      </c>
      <c r="R49" s="190">
        <f t="shared" si="34"/>
        <v>0</v>
      </c>
      <c r="S49" s="190">
        <f t="shared" si="34"/>
        <v>0</v>
      </c>
      <c r="T49" s="190">
        <f t="shared" si="34"/>
        <v>0</v>
      </c>
      <c r="U49" s="191">
        <f t="shared" si="30"/>
        <v>0</v>
      </c>
    </row>
    <row r="50" spans="1:30" s="214" customFormat="1" x14ac:dyDescent="0.3">
      <c r="A50" s="226" t="str">
        <f t="shared" si="31"/>
        <v>Produit/service 6</v>
      </c>
      <c r="B50" s="251">
        <f t="shared" si="31"/>
        <v>0</v>
      </c>
      <c r="C50" s="340">
        <f t="shared" si="32"/>
        <v>0</v>
      </c>
      <c r="D50" s="251">
        <f t="shared" si="32"/>
        <v>0</v>
      </c>
      <c r="E50" s="340">
        <f t="shared" si="33"/>
        <v>0</v>
      </c>
      <c r="F50" s="187" t="str">
        <f t="shared" si="27"/>
        <v/>
      </c>
      <c r="G50" s="228">
        <f t="shared" si="28"/>
        <v>0</v>
      </c>
      <c r="H50" s="250">
        <f t="shared" si="34"/>
        <v>0</v>
      </c>
      <c r="I50" s="190">
        <f t="shared" si="34"/>
        <v>0</v>
      </c>
      <c r="J50" s="190">
        <f t="shared" si="34"/>
        <v>0</v>
      </c>
      <c r="K50" s="190">
        <f t="shared" si="34"/>
        <v>0</v>
      </c>
      <c r="L50" s="190">
        <f t="shared" si="34"/>
        <v>0</v>
      </c>
      <c r="M50" s="190">
        <f t="shared" si="34"/>
        <v>0</v>
      </c>
      <c r="N50" s="190">
        <f t="shared" si="34"/>
        <v>0</v>
      </c>
      <c r="O50" s="190">
        <f t="shared" si="34"/>
        <v>0</v>
      </c>
      <c r="P50" s="190">
        <f t="shared" si="34"/>
        <v>0</v>
      </c>
      <c r="Q50" s="190">
        <f t="shared" si="34"/>
        <v>0</v>
      </c>
      <c r="R50" s="190">
        <f t="shared" si="34"/>
        <v>0</v>
      </c>
      <c r="S50" s="190">
        <f t="shared" si="34"/>
        <v>0</v>
      </c>
      <c r="T50" s="190">
        <f t="shared" si="34"/>
        <v>0</v>
      </c>
      <c r="U50" s="191">
        <f t="shared" si="30"/>
        <v>0</v>
      </c>
    </row>
    <row r="51" spans="1:30" s="214" customFormat="1" x14ac:dyDescent="0.3">
      <c r="A51" s="226" t="str">
        <f t="shared" si="31"/>
        <v>Produit/service 7</v>
      </c>
      <c r="B51" s="251">
        <f t="shared" si="31"/>
        <v>0</v>
      </c>
      <c r="C51" s="340">
        <f t="shared" si="32"/>
        <v>0</v>
      </c>
      <c r="D51" s="251">
        <f t="shared" si="32"/>
        <v>0</v>
      </c>
      <c r="E51" s="340">
        <f t="shared" si="33"/>
        <v>0</v>
      </c>
      <c r="F51" s="187" t="str">
        <f t="shared" si="27"/>
        <v/>
      </c>
      <c r="G51" s="228">
        <f t="shared" si="28"/>
        <v>0</v>
      </c>
      <c r="H51" s="250">
        <f t="shared" si="34"/>
        <v>0</v>
      </c>
      <c r="I51" s="190">
        <f t="shared" si="34"/>
        <v>0</v>
      </c>
      <c r="J51" s="190">
        <f t="shared" si="34"/>
        <v>0</v>
      </c>
      <c r="K51" s="190">
        <f t="shared" si="34"/>
        <v>0</v>
      </c>
      <c r="L51" s="190">
        <f t="shared" si="34"/>
        <v>0</v>
      </c>
      <c r="M51" s="190">
        <f t="shared" si="34"/>
        <v>0</v>
      </c>
      <c r="N51" s="190">
        <f t="shared" si="34"/>
        <v>0</v>
      </c>
      <c r="O51" s="190">
        <f t="shared" si="34"/>
        <v>0</v>
      </c>
      <c r="P51" s="190">
        <f t="shared" si="34"/>
        <v>0</v>
      </c>
      <c r="Q51" s="190">
        <f t="shared" si="34"/>
        <v>0</v>
      </c>
      <c r="R51" s="190">
        <f t="shared" si="34"/>
        <v>0</v>
      </c>
      <c r="S51" s="190">
        <f t="shared" si="34"/>
        <v>0</v>
      </c>
      <c r="T51" s="190">
        <f t="shared" si="34"/>
        <v>0</v>
      </c>
      <c r="U51" s="191">
        <f t="shared" si="30"/>
        <v>0</v>
      </c>
    </row>
    <row r="52" spans="1:30" s="337" customFormat="1" x14ac:dyDescent="0.3">
      <c r="A52" s="329"/>
      <c r="B52" s="330"/>
      <c r="C52" s="330"/>
      <c r="D52" s="330"/>
      <c r="E52" s="330"/>
      <c r="F52" s="331"/>
      <c r="G52" s="332"/>
      <c r="H52" s="333"/>
      <c r="I52" s="334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6"/>
      <c r="W52" s="338"/>
      <c r="X52" s="338"/>
      <c r="Y52" s="338"/>
    </row>
    <row r="53" spans="1:30" s="214" customFormat="1" x14ac:dyDescent="0.3">
      <c r="A53" s="203" t="s">
        <v>206</v>
      </c>
      <c r="B53" s="661"/>
      <c r="C53" s="661"/>
      <c r="D53" s="661"/>
      <c r="E53" s="661"/>
      <c r="F53" s="661"/>
      <c r="G53" s="253" t="s">
        <v>207</v>
      </c>
      <c r="H53" s="254"/>
      <c r="I53" s="255">
        <f>SUMPRODUCT($D$45:$D$51,I45:I51)</f>
        <v>31200</v>
      </c>
      <c r="J53" s="238">
        <f t="shared" ref="J53:T53" si="35">SUMPRODUCT($D$45:$D$52,J45:J52)</f>
        <v>12200</v>
      </c>
      <c r="K53" s="238">
        <f t="shared" si="35"/>
        <v>12200</v>
      </c>
      <c r="L53" s="238">
        <f t="shared" si="35"/>
        <v>7200</v>
      </c>
      <c r="M53" s="238">
        <f t="shared" si="35"/>
        <v>12200</v>
      </c>
      <c r="N53" s="238">
        <f t="shared" si="35"/>
        <v>12200</v>
      </c>
      <c r="O53" s="238">
        <f t="shared" si="35"/>
        <v>7200</v>
      </c>
      <c r="P53" s="238">
        <f t="shared" si="35"/>
        <v>7200</v>
      </c>
      <c r="Q53" s="238">
        <f t="shared" si="35"/>
        <v>12200</v>
      </c>
      <c r="R53" s="238">
        <f t="shared" si="35"/>
        <v>12200</v>
      </c>
      <c r="S53" s="238">
        <f t="shared" si="35"/>
        <v>12200</v>
      </c>
      <c r="T53" s="238">
        <f t="shared" si="35"/>
        <v>7200</v>
      </c>
      <c r="U53" s="256">
        <f>SUM(I53:T53)</f>
        <v>145400</v>
      </c>
      <c r="W53" s="246"/>
      <c r="X53" s="252"/>
      <c r="Y53" s="252"/>
      <c r="Z53" s="252"/>
    </row>
    <row r="54" spans="1:30" s="214" customFormat="1" x14ac:dyDescent="0.3">
      <c r="A54" s="203" t="s">
        <v>208</v>
      </c>
      <c r="B54" s="662"/>
      <c r="C54" s="662"/>
      <c r="D54" s="662"/>
      <c r="E54" s="662"/>
      <c r="F54" s="662"/>
      <c r="G54" s="257"/>
      <c r="H54" s="258"/>
      <c r="I54" s="237">
        <f t="shared" ref="I54:T54" si="36">SUMPRODUCT($B$45:$B$52,I45:I52)</f>
        <v>0</v>
      </c>
      <c r="J54" s="238">
        <f t="shared" si="36"/>
        <v>0</v>
      </c>
      <c r="K54" s="238">
        <f t="shared" si="36"/>
        <v>0</v>
      </c>
      <c r="L54" s="238">
        <f t="shared" si="36"/>
        <v>0</v>
      </c>
      <c r="M54" s="238">
        <f t="shared" si="36"/>
        <v>0</v>
      </c>
      <c r="N54" s="238">
        <f t="shared" si="36"/>
        <v>0</v>
      </c>
      <c r="O54" s="238">
        <f t="shared" si="36"/>
        <v>0</v>
      </c>
      <c r="P54" s="238">
        <f t="shared" si="36"/>
        <v>0</v>
      </c>
      <c r="Q54" s="238">
        <f t="shared" si="36"/>
        <v>0</v>
      </c>
      <c r="R54" s="238">
        <f t="shared" si="36"/>
        <v>0</v>
      </c>
      <c r="S54" s="238">
        <f t="shared" si="36"/>
        <v>0</v>
      </c>
      <c r="T54" s="238">
        <f t="shared" si="36"/>
        <v>0</v>
      </c>
      <c r="U54" s="207">
        <f>SUM(I54:T54)</f>
        <v>0</v>
      </c>
      <c r="X54" s="252"/>
      <c r="Y54" s="252"/>
      <c r="Z54" s="252"/>
    </row>
    <row r="55" spans="1:30" s="214" customFormat="1" x14ac:dyDescent="0.3">
      <c r="A55" s="210" t="s">
        <v>214</v>
      </c>
      <c r="B55" s="662"/>
      <c r="C55" s="662"/>
      <c r="D55" s="662"/>
      <c r="E55" s="662"/>
      <c r="F55" s="662"/>
      <c r="G55" s="259"/>
      <c r="H55" s="260"/>
      <c r="I55" s="241">
        <f>SUMPRODUCT($D$45:$D$51,$E$45:$E$51,I45:I51)</f>
        <v>37752</v>
      </c>
      <c r="J55" s="241">
        <f t="shared" ref="J55:T55" si="37">SUMPRODUCT($D$45:$D$51,$E$45:$E$51,J45:J51)</f>
        <v>14762</v>
      </c>
      <c r="K55" s="241">
        <f t="shared" si="37"/>
        <v>14762</v>
      </c>
      <c r="L55" s="241">
        <f t="shared" si="37"/>
        <v>8712</v>
      </c>
      <c r="M55" s="241">
        <f t="shared" si="37"/>
        <v>14762</v>
      </c>
      <c r="N55" s="241">
        <f t="shared" si="37"/>
        <v>14762</v>
      </c>
      <c r="O55" s="241">
        <f t="shared" si="37"/>
        <v>8712</v>
      </c>
      <c r="P55" s="241">
        <f t="shared" si="37"/>
        <v>8712</v>
      </c>
      <c r="Q55" s="241">
        <f t="shared" si="37"/>
        <v>14762</v>
      </c>
      <c r="R55" s="241">
        <f t="shared" si="37"/>
        <v>14762</v>
      </c>
      <c r="S55" s="241">
        <f t="shared" si="37"/>
        <v>14762</v>
      </c>
      <c r="T55" s="241">
        <f t="shared" si="37"/>
        <v>8712</v>
      </c>
      <c r="U55" s="242">
        <f>SUM(I55:T55)</f>
        <v>175934</v>
      </c>
      <c r="X55" s="252"/>
      <c r="Y55" s="252"/>
      <c r="Z55" s="252"/>
    </row>
    <row r="56" spans="1:30" s="214" customFormat="1" ht="12.6" thickBot="1" x14ac:dyDescent="0.35">
      <c r="A56" s="215" t="s">
        <v>217</v>
      </c>
      <c r="B56" s="663"/>
      <c r="C56" s="663"/>
      <c r="D56" s="663"/>
      <c r="E56" s="663"/>
      <c r="F56" s="663"/>
      <c r="G56" s="261"/>
      <c r="H56" s="262"/>
      <c r="I56" s="244">
        <f>SUMPRODUCT($B$45:$B$51,$C$45:$C$51,I45:I51)</f>
        <v>0</v>
      </c>
      <c r="J56" s="244">
        <f t="shared" ref="J56:T56" si="38">SUMPRODUCT($B$45:$B$51,$C$45:$C$51,J45:J51)</f>
        <v>0</v>
      </c>
      <c r="K56" s="244">
        <f t="shared" si="38"/>
        <v>0</v>
      </c>
      <c r="L56" s="244">
        <f t="shared" si="38"/>
        <v>0</v>
      </c>
      <c r="M56" s="244">
        <f t="shared" si="38"/>
        <v>0</v>
      </c>
      <c r="N56" s="244">
        <f t="shared" si="38"/>
        <v>0</v>
      </c>
      <c r="O56" s="244">
        <f t="shared" si="38"/>
        <v>0</v>
      </c>
      <c r="P56" s="244">
        <f t="shared" si="38"/>
        <v>0</v>
      </c>
      <c r="Q56" s="244">
        <f t="shared" si="38"/>
        <v>0</v>
      </c>
      <c r="R56" s="244">
        <f t="shared" si="38"/>
        <v>0</v>
      </c>
      <c r="S56" s="244">
        <f t="shared" si="38"/>
        <v>0</v>
      </c>
      <c r="T56" s="244">
        <f t="shared" si="38"/>
        <v>0</v>
      </c>
      <c r="U56" s="218">
        <f>SUM(H56:T56)</f>
        <v>0</v>
      </c>
      <c r="W56" s="263"/>
      <c r="X56" s="252"/>
      <c r="Y56" s="252"/>
      <c r="Z56" s="252"/>
      <c r="AA56" s="192"/>
    </row>
    <row r="57" spans="1:30" s="183" customFormat="1" x14ac:dyDescent="0.3">
      <c r="I57" s="192"/>
      <c r="J57" s="192"/>
      <c r="K57" s="192"/>
      <c r="L57" s="164"/>
      <c r="M57" s="192"/>
      <c r="N57" s="192"/>
      <c r="O57" s="192"/>
      <c r="P57" s="192"/>
      <c r="Q57" s="192"/>
      <c r="R57" s="192"/>
      <c r="S57" s="192"/>
      <c r="U57" s="264"/>
      <c r="V57" s="192"/>
      <c r="W57" s="192"/>
      <c r="X57" s="265"/>
      <c r="Y57" s="266"/>
      <c r="Z57" s="265"/>
      <c r="AA57" s="192"/>
      <c r="AB57" s="192"/>
      <c r="AC57" s="192"/>
      <c r="AD57" s="192"/>
    </row>
    <row r="58" spans="1:30" s="183" customFormat="1" x14ac:dyDescent="0.3">
      <c r="I58" s="192"/>
      <c r="J58" s="192"/>
      <c r="K58" s="192"/>
      <c r="L58" s="164"/>
      <c r="M58" s="192"/>
      <c r="N58" s="192"/>
      <c r="O58" s="192"/>
      <c r="P58" s="192"/>
      <c r="Q58" s="192"/>
      <c r="R58" s="192"/>
      <c r="S58" s="192"/>
      <c r="U58" s="264"/>
      <c r="V58" s="192"/>
      <c r="W58" s="192"/>
      <c r="X58" s="265"/>
      <c r="Y58" s="266"/>
      <c r="Z58" s="265"/>
      <c r="AA58" s="192"/>
      <c r="AB58" s="192"/>
      <c r="AC58" s="192"/>
      <c r="AD58" s="192"/>
    </row>
    <row r="59" spans="1:30" s="192" customFormat="1" x14ac:dyDescent="0.3">
      <c r="A59" s="165"/>
      <c r="H59" s="183"/>
      <c r="I59" s="183"/>
      <c r="T59" s="183"/>
      <c r="U59" s="264"/>
      <c r="Y59" s="164"/>
    </row>
    <row r="60" spans="1:30" s="192" customFormat="1" x14ac:dyDescent="0.3">
      <c r="A60" s="165"/>
      <c r="H60" s="183"/>
      <c r="I60" s="183"/>
      <c r="T60" s="183"/>
      <c r="U60" s="264"/>
      <c r="Y60" s="164"/>
    </row>
    <row r="61" spans="1:30" s="192" customFormat="1" x14ac:dyDescent="0.3">
      <c r="A61" s="165"/>
      <c r="H61" s="183"/>
      <c r="I61" s="183"/>
      <c r="T61" s="183"/>
      <c r="U61" s="264"/>
      <c r="Y61" s="164"/>
    </row>
    <row r="62" spans="1:30" s="192" customFormat="1" x14ac:dyDescent="0.3">
      <c r="A62" s="165"/>
      <c r="B62" s="183"/>
      <c r="C62" s="183"/>
      <c r="D62" s="183"/>
      <c r="E62" s="183"/>
      <c r="F62" s="183"/>
      <c r="G62" s="183"/>
      <c r="H62" s="183"/>
      <c r="I62" s="183"/>
      <c r="L62" s="164"/>
      <c r="T62" s="183"/>
      <c r="U62" s="264"/>
      <c r="Y62" s="164"/>
    </row>
    <row r="63" spans="1:30" x14ac:dyDescent="0.3">
      <c r="B63" s="183"/>
      <c r="C63" s="183"/>
      <c r="D63" s="183"/>
      <c r="E63" s="183"/>
      <c r="F63" s="183"/>
      <c r="G63" s="183"/>
      <c r="H63" s="183"/>
      <c r="I63" s="193"/>
      <c r="T63" s="193"/>
      <c r="U63" s="631"/>
    </row>
    <row r="64" spans="1:30" x14ac:dyDescent="0.3">
      <c r="B64" s="183"/>
      <c r="C64" s="183"/>
      <c r="D64" s="183"/>
      <c r="E64" s="183"/>
      <c r="F64" s="183"/>
      <c r="G64" s="183"/>
      <c r="H64" s="183"/>
      <c r="I64" s="193"/>
      <c r="T64" s="193"/>
      <c r="U64" s="631"/>
    </row>
    <row r="65" spans="2:21" x14ac:dyDescent="0.3">
      <c r="B65" s="183"/>
      <c r="C65" s="183"/>
      <c r="D65" s="183"/>
      <c r="E65" s="183"/>
      <c r="F65" s="183"/>
      <c r="G65" s="183"/>
      <c r="H65" s="183"/>
      <c r="I65" s="193"/>
      <c r="T65" s="193"/>
      <c r="U65" s="631"/>
    </row>
    <row r="66" spans="2:21" x14ac:dyDescent="0.3">
      <c r="B66" s="183"/>
      <c r="C66" s="183"/>
      <c r="D66" s="183"/>
      <c r="E66" s="183"/>
      <c r="F66" s="183"/>
      <c r="G66" s="183"/>
      <c r="H66" s="183"/>
      <c r="I66" s="193"/>
      <c r="T66" s="193"/>
      <c r="U66" s="631"/>
    </row>
    <row r="67" spans="2:21" x14ac:dyDescent="0.3">
      <c r="B67" s="183"/>
      <c r="C67" s="183"/>
      <c r="D67" s="183"/>
      <c r="E67" s="183"/>
      <c r="F67" s="183"/>
      <c r="G67" s="183"/>
      <c r="H67" s="183"/>
      <c r="I67" s="193"/>
      <c r="T67" s="193"/>
      <c r="U67" s="631"/>
    </row>
    <row r="68" spans="2:21" x14ac:dyDescent="0.3">
      <c r="B68" s="183"/>
      <c r="C68" s="183"/>
      <c r="D68" s="183"/>
      <c r="E68" s="183"/>
      <c r="F68" s="183"/>
      <c r="G68" s="183"/>
      <c r="H68" s="183"/>
      <c r="I68" s="193"/>
      <c r="T68" s="193"/>
      <c r="U68" s="631"/>
    </row>
    <row r="69" spans="2:21" x14ac:dyDescent="0.3">
      <c r="B69" s="183"/>
      <c r="C69" s="183"/>
      <c r="D69" s="183"/>
      <c r="E69" s="183"/>
      <c r="F69" s="183"/>
      <c r="G69" s="183"/>
      <c r="H69" s="183"/>
      <c r="I69" s="193"/>
      <c r="U69" s="631"/>
    </row>
    <row r="70" spans="2:21" x14ac:dyDescent="0.3">
      <c r="B70" s="183"/>
      <c r="C70" s="183"/>
      <c r="D70" s="183"/>
      <c r="E70" s="183"/>
      <c r="F70" s="183"/>
      <c r="G70" s="183"/>
      <c r="H70" s="183"/>
      <c r="I70" s="193"/>
      <c r="U70" s="631"/>
    </row>
    <row r="71" spans="2:21" x14ac:dyDescent="0.3">
      <c r="B71" s="183"/>
      <c r="C71" s="183"/>
      <c r="D71" s="183"/>
      <c r="E71" s="183"/>
      <c r="F71" s="183"/>
      <c r="G71" s="183"/>
      <c r="H71" s="183"/>
      <c r="I71" s="193"/>
      <c r="U71" s="631"/>
    </row>
    <row r="72" spans="2:21" x14ac:dyDescent="0.3">
      <c r="B72" s="183"/>
      <c r="C72" s="183"/>
      <c r="D72" s="183"/>
      <c r="E72" s="183"/>
      <c r="F72" s="183"/>
      <c r="G72" s="183"/>
      <c r="H72" s="183"/>
      <c r="I72" s="193"/>
      <c r="U72" s="631"/>
    </row>
    <row r="73" spans="2:21" x14ac:dyDescent="0.3">
      <c r="B73" s="183"/>
      <c r="C73" s="183"/>
      <c r="D73" s="183"/>
      <c r="E73" s="183"/>
      <c r="F73" s="183"/>
      <c r="G73" s="183"/>
      <c r="H73" s="183"/>
      <c r="I73" s="193"/>
      <c r="U73" s="631"/>
    </row>
    <row r="74" spans="2:21" x14ac:dyDescent="0.3">
      <c r="B74" s="183"/>
      <c r="C74" s="183"/>
      <c r="D74" s="183"/>
      <c r="E74" s="183"/>
      <c r="F74" s="183"/>
      <c r="G74" s="183"/>
      <c r="H74" s="183"/>
      <c r="I74" s="193"/>
      <c r="U74" s="631"/>
    </row>
    <row r="75" spans="2:21" x14ac:dyDescent="0.3">
      <c r="B75" s="183"/>
      <c r="C75" s="183"/>
      <c r="D75" s="183"/>
      <c r="E75" s="183"/>
      <c r="F75" s="183"/>
      <c r="G75" s="183"/>
      <c r="H75" s="183"/>
      <c r="I75" s="193"/>
      <c r="U75" s="631"/>
    </row>
    <row r="76" spans="2:21" x14ac:dyDescent="0.3">
      <c r="B76" s="183"/>
      <c r="C76" s="183"/>
      <c r="D76" s="183"/>
      <c r="E76" s="183"/>
      <c r="F76" s="183"/>
      <c r="G76" s="183"/>
      <c r="H76" s="183"/>
      <c r="I76" s="193"/>
      <c r="U76" s="631"/>
    </row>
    <row r="77" spans="2:21" x14ac:dyDescent="0.3">
      <c r="B77" s="183"/>
      <c r="C77" s="183"/>
      <c r="D77" s="183"/>
      <c r="E77" s="183"/>
      <c r="F77" s="183"/>
      <c r="G77" s="183"/>
      <c r="H77" s="183"/>
      <c r="I77" s="193"/>
      <c r="U77" s="631"/>
    </row>
    <row r="78" spans="2:21" x14ac:dyDescent="0.3">
      <c r="B78" s="183"/>
      <c r="C78" s="183"/>
      <c r="D78" s="183"/>
      <c r="E78" s="183"/>
      <c r="F78" s="183"/>
      <c r="G78" s="183"/>
      <c r="H78" s="183"/>
      <c r="I78" s="193"/>
      <c r="U78" s="631"/>
    </row>
    <row r="79" spans="2:21" x14ac:dyDescent="0.3">
      <c r="B79" s="183"/>
      <c r="C79" s="183"/>
      <c r="D79" s="183"/>
      <c r="E79" s="183"/>
      <c r="F79" s="183"/>
      <c r="G79" s="183"/>
      <c r="H79" s="183"/>
      <c r="I79" s="193"/>
      <c r="U79" s="631"/>
    </row>
    <row r="80" spans="2:21" x14ac:dyDescent="0.3">
      <c r="B80" s="183"/>
      <c r="C80" s="183"/>
      <c r="D80" s="183"/>
      <c r="E80" s="183"/>
      <c r="F80" s="183"/>
      <c r="G80" s="183"/>
      <c r="H80" s="183"/>
      <c r="I80" s="193"/>
      <c r="U80" s="631"/>
    </row>
    <row r="81" spans="2:9" x14ac:dyDescent="0.3">
      <c r="B81" s="183"/>
      <c r="C81" s="183"/>
      <c r="D81" s="183"/>
      <c r="E81" s="183"/>
      <c r="F81" s="183"/>
      <c r="G81" s="183"/>
      <c r="H81" s="183"/>
      <c r="I81" s="193"/>
    </row>
    <row r="82" spans="2:9" x14ac:dyDescent="0.3">
      <c r="B82" s="183"/>
      <c r="C82" s="183"/>
      <c r="D82" s="183"/>
      <c r="E82" s="183"/>
      <c r="F82" s="183"/>
      <c r="G82" s="183"/>
      <c r="H82" s="183"/>
      <c r="I82" s="193"/>
    </row>
    <row r="83" spans="2:9" x14ac:dyDescent="0.3">
      <c r="B83" s="183"/>
      <c r="C83" s="183"/>
      <c r="D83" s="183"/>
      <c r="E83" s="183"/>
      <c r="F83" s="183"/>
      <c r="G83" s="183"/>
      <c r="H83" s="183"/>
      <c r="I83" s="193"/>
    </row>
    <row r="84" spans="2:9" x14ac:dyDescent="0.3">
      <c r="B84" s="183"/>
      <c r="C84" s="183"/>
      <c r="D84" s="183"/>
      <c r="E84" s="183"/>
      <c r="F84" s="183"/>
      <c r="G84" s="183"/>
      <c r="H84" s="183"/>
      <c r="I84" s="193"/>
    </row>
    <row r="85" spans="2:9" x14ac:dyDescent="0.3">
      <c r="B85" s="183"/>
      <c r="C85" s="183"/>
      <c r="D85" s="183"/>
      <c r="E85" s="183"/>
      <c r="F85" s="183"/>
      <c r="G85" s="183"/>
      <c r="H85" s="183"/>
      <c r="I85" s="193"/>
    </row>
    <row r="86" spans="2:9" x14ac:dyDescent="0.3">
      <c r="B86" s="183"/>
      <c r="C86" s="183"/>
      <c r="D86" s="183"/>
      <c r="E86" s="183"/>
      <c r="F86" s="183"/>
      <c r="G86" s="183"/>
      <c r="H86" s="183"/>
      <c r="I86" s="193"/>
    </row>
    <row r="87" spans="2:9" x14ac:dyDescent="0.3">
      <c r="B87" s="183"/>
      <c r="C87" s="183"/>
      <c r="D87" s="183"/>
      <c r="E87" s="183"/>
      <c r="F87" s="183"/>
      <c r="G87" s="183"/>
      <c r="H87" s="183"/>
      <c r="I87" s="193"/>
    </row>
    <row r="88" spans="2:9" x14ac:dyDescent="0.3">
      <c r="B88" s="183"/>
      <c r="C88" s="183"/>
      <c r="D88" s="183"/>
      <c r="E88" s="183"/>
      <c r="F88" s="183"/>
      <c r="G88" s="183"/>
      <c r="H88" s="183"/>
      <c r="I88" s="193"/>
    </row>
    <row r="89" spans="2:9" x14ac:dyDescent="0.3">
      <c r="B89" s="183"/>
      <c r="C89" s="183"/>
      <c r="D89" s="183"/>
      <c r="E89" s="183"/>
      <c r="F89" s="183"/>
      <c r="G89" s="183"/>
      <c r="H89" s="183"/>
      <c r="I89" s="193"/>
    </row>
    <row r="90" spans="2:9" x14ac:dyDescent="0.3">
      <c r="B90" s="183"/>
      <c r="C90" s="183"/>
      <c r="D90" s="183"/>
      <c r="E90" s="183"/>
      <c r="F90" s="183"/>
      <c r="G90" s="183"/>
      <c r="H90" s="183"/>
      <c r="I90" s="193"/>
    </row>
    <row r="91" spans="2:9" x14ac:dyDescent="0.3">
      <c r="B91" s="183"/>
      <c r="C91" s="183"/>
      <c r="D91" s="183"/>
      <c r="E91" s="183"/>
      <c r="F91" s="183"/>
      <c r="G91" s="183"/>
      <c r="H91" s="183"/>
      <c r="I91" s="193"/>
    </row>
    <row r="92" spans="2:9" x14ac:dyDescent="0.3">
      <c r="B92" s="183"/>
      <c r="C92" s="183"/>
      <c r="D92" s="183"/>
      <c r="E92" s="183"/>
      <c r="F92" s="183"/>
      <c r="G92" s="183"/>
      <c r="H92" s="183"/>
      <c r="I92" s="193"/>
    </row>
    <row r="93" spans="2:9" x14ac:dyDescent="0.3">
      <c r="B93" s="183"/>
      <c r="C93" s="183"/>
      <c r="D93" s="183"/>
      <c r="E93" s="183"/>
      <c r="F93" s="183"/>
      <c r="G93" s="183"/>
      <c r="H93" s="183"/>
      <c r="I93" s="193"/>
    </row>
    <row r="94" spans="2:9" x14ac:dyDescent="0.3">
      <c r="B94" s="183"/>
      <c r="C94" s="183"/>
      <c r="D94" s="183"/>
      <c r="E94" s="183"/>
      <c r="F94" s="183"/>
      <c r="G94" s="183"/>
      <c r="H94" s="183"/>
      <c r="I94" s="193"/>
    </row>
    <row r="95" spans="2:9" x14ac:dyDescent="0.3">
      <c r="B95" s="183"/>
      <c r="C95" s="183"/>
      <c r="D95" s="183"/>
      <c r="E95" s="183"/>
      <c r="F95" s="183"/>
      <c r="G95" s="183"/>
      <c r="H95" s="183"/>
      <c r="I95" s="193"/>
    </row>
    <row r="96" spans="2:9" x14ac:dyDescent="0.3">
      <c r="B96" s="183"/>
      <c r="C96" s="183"/>
      <c r="D96" s="183"/>
      <c r="E96" s="183"/>
      <c r="F96" s="183"/>
      <c r="G96" s="183"/>
      <c r="H96" s="183"/>
      <c r="I96" s="193"/>
    </row>
    <row r="97" spans="2:9" x14ac:dyDescent="0.3">
      <c r="B97" s="183"/>
      <c r="C97" s="183"/>
      <c r="D97" s="183"/>
      <c r="E97" s="183"/>
      <c r="F97" s="183"/>
      <c r="G97" s="183"/>
      <c r="H97" s="183"/>
      <c r="I97" s="193"/>
    </row>
    <row r="98" spans="2:9" x14ac:dyDescent="0.3">
      <c r="B98" s="183"/>
      <c r="C98" s="183"/>
      <c r="D98" s="183"/>
      <c r="E98" s="183"/>
      <c r="F98" s="183"/>
      <c r="G98" s="183"/>
      <c r="H98" s="183"/>
      <c r="I98" s="193"/>
    </row>
    <row r="99" spans="2:9" x14ac:dyDescent="0.3">
      <c r="B99" s="183"/>
      <c r="C99" s="183"/>
      <c r="D99" s="183"/>
      <c r="E99" s="183"/>
      <c r="F99" s="183"/>
      <c r="G99" s="183"/>
      <c r="H99" s="183"/>
      <c r="I99" s="193"/>
    </row>
    <row r="100" spans="2:9" x14ac:dyDescent="0.3">
      <c r="B100" s="183"/>
      <c r="C100" s="183"/>
      <c r="D100" s="183"/>
      <c r="E100" s="183"/>
      <c r="F100" s="183"/>
      <c r="G100" s="183"/>
      <c r="H100" s="183"/>
      <c r="I100" s="193"/>
    </row>
    <row r="101" spans="2:9" x14ac:dyDescent="0.3">
      <c r="B101" s="183"/>
      <c r="C101" s="183" t="s">
        <v>218</v>
      </c>
      <c r="D101" s="183"/>
      <c r="E101" s="183" t="s">
        <v>219</v>
      </c>
      <c r="F101" s="183"/>
      <c r="G101" s="183"/>
      <c r="H101" s="183"/>
      <c r="I101" s="193"/>
    </row>
    <row r="102" spans="2:9" x14ac:dyDescent="0.3">
      <c r="B102" s="183"/>
      <c r="C102" s="364"/>
      <c r="D102" s="364"/>
      <c r="E102" s="364"/>
      <c r="F102" s="183"/>
      <c r="G102" s="183"/>
      <c r="H102" s="183"/>
      <c r="I102" s="193"/>
    </row>
    <row r="103" spans="2:9" x14ac:dyDescent="0.3">
      <c r="B103" s="183"/>
      <c r="C103" s="364">
        <f>1</f>
        <v>1</v>
      </c>
      <c r="D103" s="364"/>
      <c r="E103" s="364">
        <f>1</f>
        <v>1</v>
      </c>
      <c r="F103" s="183"/>
      <c r="G103" s="183"/>
      <c r="H103" s="183"/>
      <c r="I103" s="193"/>
    </row>
    <row r="104" spans="2:9" x14ac:dyDescent="0.3">
      <c r="B104" s="183"/>
      <c r="C104" s="364">
        <f>1.06</f>
        <v>1.06</v>
      </c>
      <c r="D104" s="364"/>
      <c r="E104" s="364">
        <f>1.06</f>
        <v>1.06</v>
      </c>
      <c r="F104" s="183"/>
      <c r="G104" s="183"/>
      <c r="H104" s="183"/>
      <c r="I104" s="193"/>
    </row>
    <row r="105" spans="2:9" x14ac:dyDescent="0.3">
      <c r="B105" s="183"/>
      <c r="C105" s="364">
        <f>1.12</f>
        <v>1.1200000000000001</v>
      </c>
      <c r="D105" s="364"/>
      <c r="E105" s="364">
        <f>1.12</f>
        <v>1.1200000000000001</v>
      </c>
      <c r="F105" s="183"/>
      <c r="G105" s="183"/>
      <c r="H105" s="183"/>
      <c r="I105" s="193"/>
    </row>
    <row r="106" spans="2:9" x14ac:dyDescent="0.3">
      <c r="B106" s="183"/>
      <c r="C106" s="364">
        <f>1.21</f>
        <v>1.21</v>
      </c>
      <c r="D106" s="364"/>
      <c r="E106" s="364">
        <f>1.21</f>
        <v>1.21</v>
      </c>
      <c r="F106" s="183"/>
      <c r="G106" s="183"/>
      <c r="H106" s="183"/>
      <c r="I106" s="193"/>
    </row>
    <row r="107" spans="2:9" x14ac:dyDescent="0.3">
      <c r="B107" s="183"/>
      <c r="C107" s="364"/>
      <c r="D107" s="364"/>
      <c r="E107" s="364"/>
      <c r="F107" s="183"/>
      <c r="G107" s="183"/>
      <c r="H107" s="183"/>
      <c r="I107" s="193"/>
    </row>
    <row r="108" spans="2:9" x14ac:dyDescent="0.3">
      <c r="B108" s="183"/>
      <c r="C108" s="364"/>
      <c r="D108" s="364"/>
      <c r="E108" s="364"/>
      <c r="F108" s="183"/>
      <c r="G108" s="183"/>
      <c r="H108" s="183"/>
      <c r="I108" s="193"/>
    </row>
    <row r="109" spans="2:9" x14ac:dyDescent="0.3">
      <c r="B109" s="183"/>
      <c r="C109" s="364"/>
      <c r="D109" s="364"/>
      <c r="E109" s="364"/>
      <c r="F109" s="183"/>
      <c r="G109" s="183"/>
      <c r="H109" s="183"/>
      <c r="I109" s="193"/>
    </row>
    <row r="110" spans="2:9" x14ac:dyDescent="0.3">
      <c r="B110" s="183"/>
      <c r="C110" s="183"/>
      <c r="D110" s="183"/>
      <c r="E110" s="183"/>
      <c r="F110" s="183"/>
      <c r="G110" s="183"/>
      <c r="H110" s="183"/>
      <c r="I110" s="193"/>
    </row>
    <row r="111" spans="2:9" x14ac:dyDescent="0.3">
      <c r="B111" s="183"/>
      <c r="C111" s="183"/>
      <c r="D111" s="183"/>
      <c r="E111" s="183"/>
      <c r="F111" s="183"/>
      <c r="G111" s="183"/>
      <c r="H111" s="183"/>
      <c r="I111" s="193"/>
    </row>
    <row r="112" spans="2:9" x14ac:dyDescent="0.3">
      <c r="B112" s="183"/>
      <c r="C112" s="183"/>
      <c r="D112" s="183"/>
      <c r="E112" s="183"/>
      <c r="F112" s="183"/>
      <c r="G112" s="183"/>
      <c r="H112" s="183"/>
      <c r="I112" s="193"/>
    </row>
    <row r="113" spans="2:9" x14ac:dyDescent="0.3">
      <c r="B113" s="183"/>
      <c r="C113" s="183"/>
      <c r="D113" s="183"/>
      <c r="E113" s="183"/>
      <c r="F113" s="183"/>
      <c r="G113" s="183"/>
      <c r="H113" s="183"/>
      <c r="I113" s="193"/>
    </row>
    <row r="114" spans="2:9" x14ac:dyDescent="0.3">
      <c r="B114" s="183"/>
      <c r="C114" s="183"/>
      <c r="D114" s="183"/>
      <c r="E114" s="183"/>
      <c r="F114" s="183"/>
      <c r="G114" s="183"/>
      <c r="H114" s="183"/>
      <c r="I114" s="193"/>
    </row>
    <row r="115" spans="2:9" x14ac:dyDescent="0.3">
      <c r="B115" s="183"/>
      <c r="C115" s="183"/>
      <c r="D115" s="183"/>
      <c r="E115" s="183"/>
      <c r="F115" s="183"/>
      <c r="G115" s="183"/>
      <c r="H115" s="183"/>
      <c r="I115" s="193"/>
    </row>
    <row r="116" spans="2:9" x14ac:dyDescent="0.3">
      <c r="B116" s="183"/>
      <c r="C116" s="183"/>
      <c r="D116" s="183"/>
      <c r="E116" s="183"/>
      <c r="F116" s="183"/>
      <c r="G116" s="183"/>
      <c r="H116" s="183"/>
      <c r="I116" s="193"/>
    </row>
    <row r="117" spans="2:9" x14ac:dyDescent="0.3">
      <c r="B117" s="183"/>
      <c r="C117" s="183"/>
      <c r="D117" s="183"/>
      <c r="E117" s="183"/>
      <c r="F117" s="183"/>
      <c r="G117" s="183"/>
      <c r="H117" s="183"/>
      <c r="I117" s="193"/>
    </row>
    <row r="118" spans="2:9" x14ac:dyDescent="0.3">
      <c r="B118" s="183"/>
      <c r="C118" s="183"/>
      <c r="D118" s="183"/>
      <c r="E118" s="183"/>
      <c r="F118" s="183"/>
      <c r="G118" s="183"/>
      <c r="H118" s="183"/>
      <c r="I118" s="193"/>
    </row>
    <row r="119" spans="2:9" x14ac:dyDescent="0.3">
      <c r="B119" s="183"/>
      <c r="C119" s="183"/>
      <c r="D119" s="183"/>
      <c r="E119" s="183"/>
      <c r="F119" s="183"/>
      <c r="G119" s="183"/>
      <c r="H119" s="183"/>
      <c r="I119" s="193"/>
    </row>
    <row r="120" spans="2:9" x14ac:dyDescent="0.3">
      <c r="B120" s="183"/>
      <c r="C120" s="183"/>
      <c r="D120" s="183"/>
      <c r="E120" s="183"/>
      <c r="F120" s="183"/>
      <c r="G120" s="183"/>
      <c r="H120" s="183"/>
      <c r="I120" s="193"/>
    </row>
    <row r="121" spans="2:9" x14ac:dyDescent="0.3">
      <c r="B121" s="183"/>
      <c r="C121" s="183"/>
      <c r="D121" s="183"/>
      <c r="E121" s="183"/>
      <c r="F121" s="183"/>
      <c r="G121" s="183"/>
      <c r="H121" s="183"/>
      <c r="I121" s="193"/>
    </row>
    <row r="122" spans="2:9" x14ac:dyDescent="0.3">
      <c r="B122" s="183"/>
      <c r="C122" s="183"/>
      <c r="D122" s="183"/>
      <c r="E122" s="183"/>
      <c r="F122" s="183"/>
      <c r="G122" s="183"/>
      <c r="H122" s="183"/>
      <c r="I122" s="193"/>
    </row>
    <row r="123" spans="2:9" x14ac:dyDescent="0.3">
      <c r="B123" s="183"/>
      <c r="C123" s="183"/>
      <c r="D123" s="183"/>
      <c r="E123" s="183"/>
      <c r="F123" s="183"/>
      <c r="G123" s="183"/>
      <c r="H123" s="183"/>
      <c r="I123" s="193"/>
    </row>
    <row r="124" spans="2:9" x14ac:dyDescent="0.3">
      <c r="B124" s="183"/>
      <c r="C124" s="183"/>
      <c r="D124" s="183"/>
      <c r="E124" s="183"/>
      <c r="F124" s="183"/>
      <c r="G124" s="183"/>
      <c r="H124" s="183"/>
      <c r="I124" s="193"/>
    </row>
    <row r="125" spans="2:9" x14ac:dyDescent="0.3">
      <c r="B125" s="183"/>
      <c r="C125" s="183"/>
      <c r="D125" s="183"/>
      <c r="E125" s="183"/>
      <c r="F125" s="183"/>
      <c r="G125" s="183"/>
      <c r="H125" s="183"/>
      <c r="I125" s="193"/>
    </row>
    <row r="126" spans="2:9" x14ac:dyDescent="0.3">
      <c r="B126" s="183"/>
      <c r="C126" s="183"/>
      <c r="D126" s="183"/>
      <c r="E126" s="183"/>
      <c r="F126" s="183"/>
      <c r="G126" s="183"/>
      <c r="H126" s="183"/>
      <c r="I126" s="193"/>
    </row>
    <row r="127" spans="2:9" x14ac:dyDescent="0.3">
      <c r="B127" s="183"/>
      <c r="C127" s="183"/>
      <c r="D127" s="183"/>
      <c r="E127" s="183"/>
      <c r="F127" s="183"/>
      <c r="G127" s="183"/>
      <c r="H127" s="183"/>
      <c r="I127" s="193"/>
    </row>
    <row r="128" spans="2:9" x14ac:dyDescent="0.3">
      <c r="B128" s="268"/>
      <c r="C128" s="183"/>
      <c r="D128" s="183"/>
      <c r="E128" s="183"/>
      <c r="F128" s="183"/>
      <c r="G128" s="183"/>
      <c r="H128" s="183"/>
      <c r="I128" s="193"/>
    </row>
    <row r="129" spans="2:9" x14ac:dyDescent="0.3">
      <c r="B129" s="268"/>
      <c r="C129" s="183"/>
      <c r="D129" s="183"/>
      <c r="E129" s="183"/>
      <c r="F129" s="183"/>
      <c r="G129" s="183"/>
      <c r="H129" s="183"/>
      <c r="I129" s="193"/>
    </row>
    <row r="130" spans="2:9" x14ac:dyDescent="0.3">
      <c r="B130" s="268"/>
      <c r="C130" s="183"/>
      <c r="D130" s="183"/>
      <c r="E130" s="183"/>
      <c r="F130" s="183"/>
      <c r="G130" s="183"/>
      <c r="H130" s="183"/>
      <c r="I130" s="193"/>
    </row>
    <row r="131" spans="2:9" x14ac:dyDescent="0.3">
      <c r="B131" s="268"/>
      <c r="C131" s="183"/>
      <c r="D131" s="183"/>
      <c r="E131" s="183"/>
      <c r="F131" s="183"/>
      <c r="G131" s="183"/>
      <c r="H131" s="183"/>
      <c r="I131" s="193"/>
    </row>
    <row r="132" spans="2:9" x14ac:dyDescent="0.3">
      <c r="B132" s="268"/>
      <c r="C132" s="183"/>
      <c r="D132" s="183"/>
      <c r="E132" s="183"/>
      <c r="F132" s="183"/>
      <c r="G132" s="183"/>
      <c r="H132" s="183"/>
      <c r="I132" s="193"/>
    </row>
    <row r="133" spans="2:9" x14ac:dyDescent="0.3">
      <c r="B133" s="268"/>
      <c r="C133" s="183"/>
      <c r="D133" s="183"/>
      <c r="E133" s="183"/>
      <c r="F133" s="183"/>
      <c r="G133" s="183"/>
      <c r="H133" s="183"/>
      <c r="I133" s="193"/>
    </row>
    <row r="134" spans="2:9" x14ac:dyDescent="0.3">
      <c r="B134" s="268"/>
      <c r="C134" s="183"/>
      <c r="D134" s="183"/>
      <c r="E134" s="183"/>
      <c r="F134" s="183"/>
      <c r="G134" s="183"/>
      <c r="H134" s="183"/>
      <c r="I134" s="193"/>
    </row>
    <row r="135" spans="2:9" x14ac:dyDescent="0.3">
      <c r="B135" s="268"/>
      <c r="C135" s="183"/>
      <c r="D135" s="183"/>
      <c r="E135" s="183"/>
      <c r="F135" s="183"/>
      <c r="G135" s="183"/>
      <c r="H135" s="183"/>
      <c r="I135" s="193"/>
    </row>
    <row r="136" spans="2:9" x14ac:dyDescent="0.3">
      <c r="B136" s="268"/>
      <c r="C136" s="183"/>
      <c r="D136" s="183"/>
      <c r="E136" s="183"/>
      <c r="F136" s="183"/>
      <c r="G136" s="183"/>
      <c r="H136" s="183"/>
      <c r="I136" s="193"/>
    </row>
    <row r="137" spans="2:9" x14ac:dyDescent="0.3">
      <c r="B137" s="268"/>
      <c r="C137" s="183"/>
      <c r="D137" s="183"/>
      <c r="E137" s="183"/>
      <c r="F137" s="183"/>
      <c r="G137" s="183"/>
      <c r="H137" s="183"/>
      <c r="I137" s="193"/>
    </row>
    <row r="138" spans="2:9" x14ac:dyDescent="0.3">
      <c r="B138" s="268"/>
      <c r="C138" s="183"/>
      <c r="D138" s="183"/>
      <c r="E138" s="183"/>
      <c r="F138" s="183"/>
      <c r="G138" s="183"/>
      <c r="H138" s="183"/>
      <c r="I138" s="193"/>
    </row>
    <row r="139" spans="2:9" x14ac:dyDescent="0.3">
      <c r="B139" s="268"/>
      <c r="C139" s="183"/>
      <c r="D139" s="183"/>
      <c r="E139" s="183"/>
      <c r="F139" s="183"/>
      <c r="G139" s="183"/>
      <c r="H139" s="183"/>
      <c r="I139" s="193"/>
    </row>
    <row r="140" spans="2:9" x14ac:dyDescent="0.3">
      <c r="B140" s="268"/>
      <c r="C140" s="183"/>
      <c r="D140" s="183"/>
      <c r="E140" s="183"/>
      <c r="F140" s="183"/>
      <c r="G140" s="183"/>
      <c r="H140" s="183"/>
      <c r="I140" s="193"/>
    </row>
    <row r="141" spans="2:9" x14ac:dyDescent="0.3">
      <c r="B141" s="268"/>
      <c r="C141" s="183"/>
      <c r="D141" s="183"/>
      <c r="E141" s="183"/>
      <c r="F141" s="183"/>
      <c r="G141" s="183"/>
      <c r="H141" s="183"/>
      <c r="I141" s="193"/>
    </row>
    <row r="142" spans="2:9" x14ac:dyDescent="0.3">
      <c r="B142" s="268"/>
      <c r="C142" s="183"/>
      <c r="D142" s="183"/>
      <c r="E142" s="183"/>
      <c r="F142" s="183"/>
      <c r="G142" s="183"/>
      <c r="H142" s="183"/>
      <c r="I142" s="193"/>
    </row>
    <row r="143" spans="2:9" x14ac:dyDescent="0.3">
      <c r="B143" s="268"/>
      <c r="C143" s="183"/>
      <c r="D143" s="183"/>
      <c r="E143" s="183"/>
      <c r="F143" s="183"/>
      <c r="G143" s="183"/>
      <c r="H143" s="183"/>
      <c r="I143" s="193"/>
    </row>
    <row r="144" spans="2:9" x14ac:dyDescent="0.3">
      <c r="B144" s="268"/>
      <c r="C144" s="183"/>
      <c r="D144" s="183"/>
      <c r="E144" s="183"/>
      <c r="F144" s="183"/>
      <c r="G144" s="183"/>
      <c r="H144" s="183"/>
      <c r="I144" s="193"/>
    </row>
    <row r="145" spans="2:9" x14ac:dyDescent="0.3">
      <c r="B145" s="268"/>
      <c r="C145" s="183"/>
      <c r="D145" s="183"/>
      <c r="E145" s="183"/>
      <c r="F145" s="183"/>
      <c r="G145" s="183"/>
      <c r="H145" s="183"/>
      <c r="I145" s="193"/>
    </row>
    <row r="146" spans="2:9" x14ac:dyDescent="0.3">
      <c r="B146" s="268"/>
      <c r="C146" s="183"/>
      <c r="D146" s="183"/>
      <c r="E146" s="183"/>
      <c r="F146" s="183"/>
      <c r="G146" s="183"/>
      <c r="H146" s="183"/>
      <c r="I146" s="193"/>
    </row>
    <row r="147" spans="2:9" x14ac:dyDescent="0.3">
      <c r="B147" s="268"/>
      <c r="C147" s="183"/>
      <c r="D147" s="183"/>
      <c r="E147" s="183"/>
      <c r="F147" s="183"/>
      <c r="G147" s="183"/>
      <c r="H147" s="183"/>
      <c r="I147" s="193"/>
    </row>
    <row r="148" spans="2:9" x14ac:dyDescent="0.3">
      <c r="B148" s="268"/>
      <c r="C148" s="183"/>
      <c r="D148" s="183"/>
      <c r="E148" s="183"/>
      <c r="F148" s="183"/>
      <c r="G148" s="183"/>
      <c r="H148" s="183"/>
      <c r="I148" s="193"/>
    </row>
    <row r="149" spans="2:9" x14ac:dyDescent="0.3">
      <c r="B149" s="268"/>
      <c r="C149" s="183"/>
      <c r="D149" s="183"/>
      <c r="E149" s="183"/>
      <c r="F149" s="183"/>
      <c r="G149" s="183"/>
      <c r="H149" s="183"/>
      <c r="I149" s="193"/>
    </row>
    <row r="150" spans="2:9" x14ac:dyDescent="0.3">
      <c r="B150" s="268"/>
      <c r="C150" s="183"/>
      <c r="D150" s="183"/>
      <c r="E150" s="183"/>
      <c r="F150" s="183"/>
      <c r="G150" s="183"/>
      <c r="H150" s="183"/>
      <c r="I150" s="193"/>
    </row>
    <row r="151" spans="2:9" x14ac:dyDescent="0.3">
      <c r="B151" s="268"/>
      <c r="C151" s="183"/>
      <c r="D151" s="183"/>
      <c r="E151" s="183"/>
      <c r="F151" s="183"/>
      <c r="G151" s="183"/>
      <c r="H151" s="183"/>
      <c r="I151" s="193"/>
    </row>
    <row r="152" spans="2:9" x14ac:dyDescent="0.3">
      <c r="B152" s="268"/>
      <c r="C152" s="183"/>
      <c r="D152" s="183"/>
      <c r="E152" s="183"/>
      <c r="F152" s="183"/>
      <c r="G152" s="183"/>
      <c r="H152" s="183"/>
      <c r="I152" s="193"/>
    </row>
    <row r="153" spans="2:9" x14ac:dyDescent="0.3">
      <c r="B153" s="268"/>
      <c r="C153" s="183"/>
      <c r="D153" s="183"/>
      <c r="E153" s="183"/>
      <c r="F153" s="183"/>
      <c r="G153" s="183"/>
      <c r="H153" s="183"/>
      <c r="I153" s="193"/>
    </row>
    <row r="154" spans="2:9" x14ac:dyDescent="0.3">
      <c r="B154" s="268"/>
      <c r="C154" s="183"/>
      <c r="D154" s="183"/>
      <c r="E154" s="183"/>
      <c r="F154" s="183"/>
      <c r="G154" s="183"/>
      <c r="H154" s="183"/>
      <c r="I154" s="193"/>
    </row>
    <row r="155" spans="2:9" x14ac:dyDescent="0.3">
      <c r="B155" s="268"/>
      <c r="C155" s="183"/>
      <c r="D155" s="183"/>
      <c r="E155" s="183"/>
      <c r="F155" s="183"/>
      <c r="G155" s="183"/>
      <c r="H155" s="183"/>
      <c r="I155" s="193"/>
    </row>
    <row r="156" spans="2:9" x14ac:dyDescent="0.3">
      <c r="B156" s="268"/>
      <c r="C156" s="183"/>
      <c r="D156" s="183"/>
      <c r="E156" s="183"/>
      <c r="F156" s="183"/>
      <c r="G156" s="183"/>
      <c r="H156" s="183"/>
      <c r="I156" s="193"/>
    </row>
    <row r="157" spans="2:9" x14ac:dyDescent="0.3">
      <c r="B157" s="268"/>
      <c r="C157" s="183"/>
      <c r="D157" s="183"/>
      <c r="E157" s="183"/>
      <c r="F157" s="183"/>
      <c r="G157" s="183"/>
      <c r="H157" s="183"/>
      <c r="I157" s="193"/>
    </row>
    <row r="158" spans="2:9" x14ac:dyDescent="0.3">
      <c r="B158" s="268"/>
      <c r="C158" s="183"/>
      <c r="D158" s="183"/>
      <c r="E158" s="183"/>
      <c r="F158" s="183"/>
      <c r="G158" s="183"/>
      <c r="H158" s="183"/>
      <c r="I158" s="193"/>
    </row>
    <row r="159" spans="2:9" x14ac:dyDescent="0.3">
      <c r="B159" s="268"/>
      <c r="C159" s="183"/>
      <c r="D159" s="183"/>
      <c r="E159" s="183"/>
      <c r="F159" s="183"/>
      <c r="G159" s="183"/>
      <c r="H159" s="183"/>
      <c r="I159" s="193"/>
    </row>
    <row r="160" spans="2:9" x14ac:dyDescent="0.3">
      <c r="B160" s="268"/>
      <c r="C160" s="183"/>
      <c r="D160" s="183"/>
      <c r="E160" s="183"/>
      <c r="F160" s="183"/>
      <c r="G160" s="183"/>
      <c r="H160" s="183"/>
      <c r="I160" s="193"/>
    </row>
    <row r="161" spans="2:9" x14ac:dyDescent="0.3">
      <c r="B161" s="268"/>
      <c r="C161" s="183"/>
      <c r="D161" s="183"/>
      <c r="E161" s="183"/>
      <c r="F161" s="183"/>
      <c r="G161" s="183"/>
      <c r="H161" s="183"/>
      <c r="I161" s="193"/>
    </row>
    <row r="162" spans="2:9" x14ac:dyDescent="0.3">
      <c r="B162" s="268"/>
      <c r="C162" s="183"/>
      <c r="D162" s="183"/>
      <c r="E162" s="183"/>
      <c r="F162" s="183"/>
      <c r="G162" s="183"/>
      <c r="H162" s="183"/>
      <c r="I162" s="193"/>
    </row>
    <row r="163" spans="2:9" x14ac:dyDescent="0.3">
      <c r="B163" s="268"/>
      <c r="C163" s="183"/>
      <c r="D163" s="183"/>
      <c r="E163" s="183"/>
      <c r="F163" s="183"/>
      <c r="G163" s="183"/>
      <c r="H163" s="183"/>
      <c r="I163" s="193"/>
    </row>
    <row r="164" spans="2:9" x14ac:dyDescent="0.3">
      <c r="B164" s="268"/>
      <c r="C164" s="183"/>
      <c r="D164" s="183"/>
      <c r="E164" s="183"/>
      <c r="F164" s="183"/>
      <c r="G164" s="183"/>
      <c r="H164" s="183"/>
      <c r="I164" s="193"/>
    </row>
    <row r="165" spans="2:9" x14ac:dyDescent="0.3">
      <c r="B165" s="268"/>
      <c r="C165" s="183"/>
      <c r="D165" s="183"/>
      <c r="E165" s="183"/>
      <c r="F165" s="183"/>
      <c r="G165" s="183"/>
      <c r="H165" s="183"/>
      <c r="I165" s="193"/>
    </row>
    <row r="166" spans="2:9" x14ac:dyDescent="0.3">
      <c r="B166" s="268"/>
      <c r="C166" s="183"/>
      <c r="D166" s="183"/>
      <c r="E166" s="183"/>
      <c r="F166" s="183"/>
      <c r="G166" s="183"/>
      <c r="H166" s="183"/>
      <c r="I166" s="193"/>
    </row>
    <row r="167" spans="2:9" x14ac:dyDescent="0.3">
      <c r="B167" s="268"/>
      <c r="C167" s="183"/>
      <c r="D167" s="183"/>
      <c r="E167" s="183"/>
      <c r="F167" s="183"/>
      <c r="G167" s="183"/>
      <c r="H167" s="183"/>
      <c r="I167" s="193"/>
    </row>
    <row r="168" spans="2:9" x14ac:dyDescent="0.3">
      <c r="B168" s="268"/>
      <c r="C168" s="183"/>
      <c r="D168" s="183"/>
      <c r="E168" s="183"/>
      <c r="F168" s="183"/>
      <c r="G168" s="183"/>
      <c r="H168" s="183"/>
      <c r="I168" s="193"/>
    </row>
    <row r="169" spans="2:9" x14ac:dyDescent="0.3">
      <c r="B169" s="268"/>
      <c r="C169" s="183"/>
      <c r="D169" s="183"/>
      <c r="E169" s="183"/>
      <c r="F169" s="183"/>
      <c r="G169" s="183"/>
      <c r="H169" s="183"/>
      <c r="I169" s="193"/>
    </row>
    <row r="170" spans="2:9" x14ac:dyDescent="0.3">
      <c r="B170" s="268"/>
      <c r="C170" s="183"/>
      <c r="D170" s="183"/>
      <c r="E170" s="183"/>
      <c r="F170" s="183"/>
      <c r="G170" s="183"/>
      <c r="H170" s="183"/>
      <c r="I170" s="193"/>
    </row>
    <row r="171" spans="2:9" x14ac:dyDescent="0.3">
      <c r="B171" s="268"/>
      <c r="C171" s="183"/>
      <c r="D171" s="183"/>
      <c r="E171" s="183"/>
      <c r="F171" s="183"/>
      <c r="G171" s="183"/>
      <c r="H171" s="183"/>
      <c r="I171" s="193"/>
    </row>
    <row r="172" spans="2:9" x14ac:dyDescent="0.3">
      <c r="B172" s="268"/>
      <c r="C172" s="183"/>
      <c r="D172" s="183"/>
      <c r="E172" s="183"/>
      <c r="F172" s="183"/>
      <c r="G172" s="183"/>
      <c r="H172" s="183"/>
      <c r="I172" s="193"/>
    </row>
    <row r="173" spans="2:9" x14ac:dyDescent="0.3">
      <c r="B173" s="268"/>
      <c r="C173" s="183"/>
      <c r="D173" s="183"/>
      <c r="E173" s="183"/>
      <c r="F173" s="183"/>
      <c r="G173" s="183"/>
      <c r="H173" s="183"/>
      <c r="I173" s="193"/>
    </row>
    <row r="174" spans="2:9" x14ac:dyDescent="0.3">
      <c r="B174" s="268"/>
      <c r="C174" s="183"/>
      <c r="D174" s="183"/>
      <c r="E174" s="183"/>
      <c r="F174" s="183"/>
      <c r="G174" s="183"/>
      <c r="H174" s="183"/>
      <c r="I174" s="193"/>
    </row>
    <row r="175" spans="2:9" x14ac:dyDescent="0.3">
      <c r="B175" s="268"/>
      <c r="C175" s="183"/>
      <c r="D175" s="183"/>
      <c r="E175" s="183"/>
      <c r="F175" s="183"/>
      <c r="G175" s="183"/>
      <c r="H175" s="183"/>
      <c r="I175" s="193"/>
    </row>
    <row r="176" spans="2:9" x14ac:dyDescent="0.3">
      <c r="B176" s="268"/>
      <c r="C176" s="183"/>
      <c r="D176" s="183"/>
      <c r="E176" s="183"/>
      <c r="F176" s="183"/>
      <c r="G176" s="183"/>
      <c r="H176" s="183"/>
      <c r="I176" s="193"/>
    </row>
    <row r="177" spans="2:9" x14ac:dyDescent="0.3">
      <c r="B177" s="268"/>
      <c r="C177" s="183"/>
      <c r="D177" s="183"/>
      <c r="E177" s="183"/>
      <c r="F177" s="183"/>
      <c r="G177" s="183"/>
      <c r="H177" s="183"/>
      <c r="I177" s="193"/>
    </row>
    <row r="178" spans="2:9" x14ac:dyDescent="0.3">
      <c r="B178" s="268"/>
      <c r="C178" s="183"/>
      <c r="D178" s="183"/>
      <c r="E178" s="183"/>
      <c r="F178" s="183"/>
      <c r="G178" s="183"/>
      <c r="H178" s="183"/>
      <c r="I178" s="193"/>
    </row>
    <row r="179" spans="2:9" x14ac:dyDescent="0.3">
      <c r="B179" s="268"/>
      <c r="C179" s="183"/>
      <c r="D179" s="183"/>
      <c r="E179" s="183"/>
      <c r="F179" s="183"/>
      <c r="G179" s="183"/>
      <c r="H179" s="183"/>
      <c r="I179" s="193"/>
    </row>
    <row r="180" spans="2:9" x14ac:dyDescent="0.3">
      <c r="B180" s="268"/>
      <c r="C180" s="183"/>
      <c r="D180" s="183"/>
      <c r="E180" s="183"/>
      <c r="F180" s="183"/>
      <c r="G180" s="183"/>
      <c r="H180" s="183"/>
      <c r="I180" s="193"/>
    </row>
    <row r="181" spans="2:9" x14ac:dyDescent="0.3">
      <c r="B181" s="268"/>
      <c r="C181" s="183"/>
      <c r="D181" s="183"/>
      <c r="E181" s="183"/>
      <c r="F181" s="183"/>
      <c r="G181" s="183"/>
      <c r="H181" s="183"/>
      <c r="I181" s="193"/>
    </row>
    <row r="182" spans="2:9" x14ac:dyDescent="0.3">
      <c r="B182" s="268"/>
      <c r="C182" s="183"/>
      <c r="D182" s="183"/>
      <c r="E182" s="183"/>
      <c r="F182" s="183"/>
      <c r="G182" s="183"/>
      <c r="H182" s="183"/>
      <c r="I182" s="193"/>
    </row>
    <row r="183" spans="2:9" x14ac:dyDescent="0.3">
      <c r="B183" s="268"/>
      <c r="C183" s="183"/>
      <c r="D183" s="183"/>
      <c r="E183" s="183"/>
      <c r="F183" s="183"/>
      <c r="G183" s="183"/>
      <c r="H183" s="183"/>
      <c r="I183" s="193"/>
    </row>
    <row r="184" spans="2:9" x14ac:dyDescent="0.3">
      <c r="B184" s="268"/>
      <c r="C184" s="183"/>
      <c r="D184" s="183"/>
      <c r="E184" s="183"/>
      <c r="F184" s="183"/>
      <c r="G184" s="183"/>
      <c r="H184" s="183"/>
      <c r="I184" s="193"/>
    </row>
    <row r="185" spans="2:9" x14ac:dyDescent="0.3">
      <c r="B185" s="268"/>
      <c r="C185" s="183"/>
      <c r="D185" s="183"/>
      <c r="E185" s="183"/>
      <c r="F185" s="183"/>
      <c r="G185" s="183"/>
      <c r="H185" s="183"/>
      <c r="I185" s="193"/>
    </row>
    <row r="186" spans="2:9" x14ac:dyDescent="0.3">
      <c r="B186" s="268"/>
      <c r="C186" s="183"/>
      <c r="D186" s="183"/>
      <c r="E186" s="183"/>
      <c r="F186" s="183"/>
      <c r="G186" s="183"/>
      <c r="H186" s="183"/>
      <c r="I186" s="193"/>
    </row>
    <row r="187" spans="2:9" x14ac:dyDescent="0.3">
      <c r="B187" s="268"/>
      <c r="C187" s="183"/>
      <c r="D187" s="183"/>
      <c r="E187" s="183"/>
      <c r="F187" s="183"/>
      <c r="G187" s="183"/>
      <c r="H187" s="183"/>
      <c r="I187" s="193"/>
    </row>
    <row r="188" spans="2:9" x14ac:dyDescent="0.3">
      <c r="B188" s="268"/>
      <c r="C188" s="183"/>
      <c r="D188" s="183"/>
      <c r="E188" s="183"/>
      <c r="F188" s="183"/>
      <c r="G188" s="183"/>
      <c r="H188" s="183"/>
      <c r="I188" s="193"/>
    </row>
    <row r="189" spans="2:9" x14ac:dyDescent="0.3">
      <c r="B189" s="268"/>
      <c r="C189" s="183"/>
      <c r="D189" s="183"/>
      <c r="E189" s="183"/>
      <c r="F189" s="183"/>
      <c r="G189" s="183"/>
      <c r="H189" s="183"/>
      <c r="I189" s="193"/>
    </row>
    <row r="190" spans="2:9" x14ac:dyDescent="0.3">
      <c r="B190" s="268"/>
      <c r="C190" s="183"/>
      <c r="D190" s="183"/>
      <c r="E190" s="183"/>
      <c r="F190" s="183"/>
      <c r="G190" s="183"/>
      <c r="H190" s="183"/>
      <c r="I190" s="193"/>
    </row>
    <row r="191" spans="2:9" x14ac:dyDescent="0.3">
      <c r="B191" s="268"/>
      <c r="C191" s="183"/>
      <c r="D191" s="183"/>
      <c r="E191" s="183"/>
      <c r="F191" s="183"/>
      <c r="G191" s="183"/>
      <c r="H191" s="183"/>
      <c r="I191" s="193"/>
    </row>
    <row r="192" spans="2:9" x14ac:dyDescent="0.3">
      <c r="B192" s="268"/>
      <c r="C192" s="183"/>
      <c r="D192" s="183"/>
      <c r="E192" s="183"/>
      <c r="F192" s="183"/>
      <c r="G192" s="183"/>
      <c r="H192" s="183"/>
      <c r="I192" s="193"/>
    </row>
    <row r="193" spans="2:9" x14ac:dyDescent="0.3">
      <c r="B193" s="268"/>
      <c r="C193" s="183"/>
      <c r="D193" s="183"/>
      <c r="E193" s="183"/>
      <c r="F193" s="183"/>
      <c r="G193" s="183"/>
      <c r="H193" s="183"/>
      <c r="I193" s="193"/>
    </row>
    <row r="194" spans="2:9" x14ac:dyDescent="0.3">
      <c r="B194" s="268"/>
      <c r="C194" s="183"/>
      <c r="D194" s="183"/>
      <c r="E194" s="183"/>
      <c r="F194" s="183"/>
      <c r="G194" s="183"/>
      <c r="H194" s="183"/>
      <c r="I194" s="193"/>
    </row>
    <row r="195" spans="2:9" x14ac:dyDescent="0.3">
      <c r="B195" s="268"/>
      <c r="C195" s="183"/>
      <c r="D195" s="183"/>
      <c r="E195" s="183"/>
      <c r="F195" s="183"/>
      <c r="G195" s="183"/>
      <c r="H195" s="183"/>
      <c r="I195" s="193"/>
    </row>
    <row r="196" spans="2:9" x14ac:dyDescent="0.3">
      <c r="B196" s="268"/>
      <c r="C196" s="183"/>
      <c r="D196" s="183"/>
      <c r="E196" s="183"/>
      <c r="F196" s="183"/>
      <c r="G196" s="183"/>
      <c r="H196" s="183"/>
      <c r="I196" s="193"/>
    </row>
    <row r="197" spans="2:9" x14ac:dyDescent="0.3">
      <c r="B197" s="268"/>
      <c r="C197" s="183"/>
      <c r="D197" s="183"/>
      <c r="E197" s="183"/>
      <c r="F197" s="183"/>
      <c r="G197" s="183"/>
      <c r="H197" s="183"/>
      <c r="I197" s="193"/>
    </row>
    <row r="198" spans="2:9" x14ac:dyDescent="0.3">
      <c r="B198" s="268"/>
      <c r="C198" s="183"/>
      <c r="D198" s="183"/>
      <c r="E198" s="183"/>
      <c r="F198" s="183"/>
      <c r="G198" s="183"/>
      <c r="H198" s="183"/>
      <c r="I198" s="193"/>
    </row>
    <row r="199" spans="2:9" x14ac:dyDescent="0.3">
      <c r="B199" s="268"/>
      <c r="C199" s="183"/>
      <c r="D199" s="183"/>
      <c r="E199" s="183"/>
      <c r="F199" s="183"/>
      <c r="G199" s="183"/>
      <c r="H199" s="183"/>
      <c r="I199" s="193"/>
    </row>
    <row r="200" spans="2:9" x14ac:dyDescent="0.3">
      <c r="B200" s="268"/>
      <c r="C200" s="183"/>
      <c r="D200" s="183"/>
      <c r="E200" s="183"/>
      <c r="F200" s="183"/>
      <c r="G200" s="183"/>
      <c r="H200" s="183"/>
      <c r="I200" s="193"/>
    </row>
    <row r="201" spans="2:9" x14ac:dyDescent="0.3">
      <c r="B201" s="268"/>
      <c r="C201" s="183"/>
      <c r="D201" s="183"/>
      <c r="E201" s="183"/>
      <c r="F201" s="183"/>
      <c r="G201" s="183"/>
      <c r="H201" s="183"/>
      <c r="I201" s="193"/>
    </row>
    <row r="202" spans="2:9" x14ac:dyDescent="0.3">
      <c r="B202" s="268"/>
      <c r="C202" s="183"/>
      <c r="D202" s="183"/>
      <c r="E202" s="183"/>
      <c r="F202" s="183"/>
      <c r="G202" s="183"/>
      <c r="H202" s="183"/>
      <c r="I202" s="193"/>
    </row>
    <row r="203" spans="2:9" x14ac:dyDescent="0.3">
      <c r="B203" s="268"/>
      <c r="C203" s="183"/>
      <c r="D203" s="183"/>
      <c r="E203" s="183"/>
      <c r="F203" s="183"/>
      <c r="G203" s="183"/>
      <c r="H203" s="183"/>
      <c r="I203" s="193"/>
    </row>
    <row r="204" spans="2:9" x14ac:dyDescent="0.3">
      <c r="B204" s="268"/>
      <c r="C204" s="183"/>
      <c r="D204" s="183"/>
      <c r="E204" s="183"/>
      <c r="F204" s="183"/>
      <c r="G204" s="183"/>
      <c r="H204" s="183"/>
      <c r="I204" s="193"/>
    </row>
    <row r="205" spans="2:9" x14ac:dyDescent="0.3">
      <c r="B205" s="268"/>
      <c r="C205" s="183"/>
      <c r="D205" s="183"/>
      <c r="E205" s="183"/>
      <c r="F205" s="183"/>
      <c r="G205" s="183"/>
      <c r="H205" s="183"/>
      <c r="I205" s="193"/>
    </row>
    <row r="206" spans="2:9" x14ac:dyDescent="0.3">
      <c r="B206" s="268"/>
      <c r="C206" s="183"/>
      <c r="D206" s="183"/>
      <c r="E206" s="183"/>
      <c r="F206" s="183"/>
      <c r="G206" s="183"/>
      <c r="H206" s="183"/>
      <c r="I206" s="193"/>
    </row>
    <row r="207" spans="2:9" x14ac:dyDescent="0.3">
      <c r="B207" s="268"/>
      <c r="C207" s="183"/>
      <c r="D207" s="183"/>
      <c r="E207" s="183"/>
      <c r="F207" s="183"/>
      <c r="G207" s="183"/>
      <c r="H207" s="269"/>
    </row>
    <row r="208" spans="2:9" x14ac:dyDescent="0.3">
      <c r="B208" s="268"/>
      <c r="C208" s="183"/>
      <c r="D208" s="183"/>
      <c r="E208" s="183"/>
      <c r="F208" s="183"/>
      <c r="G208" s="183"/>
      <c r="H208" s="269"/>
    </row>
    <row r="209" spans="2:8" x14ac:dyDescent="0.3">
      <c r="B209" s="268"/>
      <c r="C209" s="183"/>
      <c r="D209" s="183"/>
      <c r="E209" s="183"/>
      <c r="F209" s="183"/>
      <c r="G209" s="183"/>
      <c r="H209" s="269"/>
    </row>
    <row r="210" spans="2:8" x14ac:dyDescent="0.3">
      <c r="B210" s="268"/>
      <c r="C210" s="183"/>
      <c r="D210" s="183"/>
      <c r="E210" s="183"/>
      <c r="F210" s="183"/>
      <c r="G210" s="183"/>
      <c r="H210" s="269"/>
    </row>
    <row r="211" spans="2:8" x14ac:dyDescent="0.3">
      <c r="B211" s="268"/>
      <c r="C211" s="183"/>
      <c r="D211" s="183"/>
      <c r="E211" s="183"/>
      <c r="F211" s="183"/>
      <c r="G211" s="183"/>
      <c r="H211" s="269"/>
    </row>
    <row r="212" spans="2:8" x14ac:dyDescent="0.3">
      <c r="B212" s="268"/>
      <c r="C212" s="183"/>
      <c r="D212" s="183"/>
      <c r="E212" s="183"/>
      <c r="F212" s="183"/>
      <c r="G212" s="183"/>
      <c r="H212" s="269"/>
    </row>
    <row r="213" spans="2:8" x14ac:dyDescent="0.3">
      <c r="B213" s="268"/>
      <c r="C213" s="183"/>
      <c r="D213" s="183"/>
      <c r="E213" s="183"/>
      <c r="F213" s="183"/>
      <c r="G213" s="183"/>
      <c r="H213" s="269"/>
    </row>
    <row r="214" spans="2:8" x14ac:dyDescent="0.3">
      <c r="B214" s="268"/>
      <c r="C214" s="183"/>
      <c r="D214" s="183"/>
      <c r="E214" s="183"/>
      <c r="F214" s="183"/>
      <c r="G214" s="183"/>
      <c r="H214" s="269"/>
    </row>
    <row r="215" spans="2:8" x14ac:dyDescent="0.3">
      <c r="B215" s="268"/>
      <c r="C215" s="183"/>
      <c r="D215" s="183"/>
      <c r="E215" s="183"/>
      <c r="F215" s="183"/>
      <c r="G215" s="183"/>
      <c r="H215" s="269"/>
    </row>
    <row r="216" spans="2:8" x14ac:dyDescent="0.3">
      <c r="B216" s="268"/>
      <c r="C216" s="183"/>
      <c r="D216" s="183"/>
      <c r="E216" s="183"/>
      <c r="F216" s="183"/>
      <c r="G216" s="183"/>
      <c r="H216" s="269"/>
    </row>
    <row r="217" spans="2:8" x14ac:dyDescent="0.3">
      <c r="B217" s="268"/>
      <c r="C217" s="183"/>
      <c r="D217" s="183"/>
      <c r="E217" s="183"/>
      <c r="F217" s="183"/>
      <c r="G217" s="183"/>
      <c r="H217" s="269"/>
    </row>
    <row r="218" spans="2:8" x14ac:dyDescent="0.3">
      <c r="B218" s="268"/>
      <c r="C218" s="183"/>
      <c r="D218" s="183"/>
      <c r="E218" s="183"/>
      <c r="F218" s="183"/>
      <c r="G218" s="183"/>
      <c r="H218" s="269"/>
    </row>
    <row r="219" spans="2:8" x14ac:dyDescent="0.3">
      <c r="B219" s="268"/>
      <c r="C219" s="183"/>
      <c r="D219" s="183"/>
      <c r="E219" s="183"/>
      <c r="F219" s="183"/>
      <c r="G219" s="183"/>
      <c r="H219" s="269"/>
    </row>
    <row r="220" spans="2:8" x14ac:dyDescent="0.3">
      <c r="B220" s="268"/>
      <c r="C220" s="183"/>
      <c r="D220" s="183"/>
      <c r="E220" s="183"/>
      <c r="F220" s="183"/>
      <c r="G220" s="183"/>
      <c r="H220" s="269"/>
    </row>
    <row r="221" spans="2:8" x14ac:dyDescent="0.3">
      <c r="B221" s="268"/>
      <c r="C221" s="183"/>
      <c r="D221" s="183"/>
      <c r="E221" s="183"/>
      <c r="F221" s="183"/>
      <c r="G221" s="183"/>
      <c r="H221" s="269"/>
    </row>
    <row r="222" spans="2:8" x14ac:dyDescent="0.3">
      <c r="B222" s="268"/>
      <c r="C222" s="183"/>
      <c r="D222" s="183"/>
      <c r="E222" s="183"/>
      <c r="F222" s="183"/>
      <c r="G222" s="183"/>
      <c r="H222" s="269"/>
    </row>
    <row r="223" spans="2:8" x14ac:dyDescent="0.3">
      <c r="B223" s="268"/>
      <c r="C223" s="183"/>
      <c r="D223" s="183"/>
      <c r="E223" s="183"/>
      <c r="F223" s="183"/>
      <c r="G223" s="183"/>
      <c r="H223" s="269"/>
    </row>
    <row r="224" spans="2:8" x14ac:dyDescent="0.3">
      <c r="B224" s="268"/>
      <c r="C224" s="183"/>
      <c r="D224" s="183"/>
      <c r="E224" s="183"/>
      <c r="F224" s="183"/>
      <c r="G224" s="183"/>
      <c r="H224" s="269"/>
    </row>
    <row r="225" spans="2:8" x14ac:dyDescent="0.3">
      <c r="B225" s="268"/>
      <c r="C225" s="183"/>
      <c r="D225" s="183"/>
      <c r="E225" s="183"/>
      <c r="F225" s="183"/>
      <c r="G225" s="183"/>
      <c r="H225" s="269"/>
    </row>
    <row r="226" spans="2:8" x14ac:dyDescent="0.3">
      <c r="B226" s="268"/>
      <c r="C226" s="183"/>
      <c r="D226" s="183"/>
      <c r="E226" s="183"/>
      <c r="F226" s="183"/>
      <c r="G226" s="183"/>
      <c r="H226" s="269"/>
    </row>
    <row r="227" spans="2:8" x14ac:dyDescent="0.3">
      <c r="B227" s="268"/>
      <c r="C227" s="183"/>
      <c r="D227" s="183"/>
      <c r="E227" s="183"/>
      <c r="F227" s="183"/>
      <c r="G227" s="183"/>
      <c r="H227" s="269"/>
    </row>
    <row r="228" spans="2:8" x14ac:dyDescent="0.3">
      <c r="B228" s="268"/>
      <c r="C228" s="183"/>
      <c r="D228" s="183"/>
      <c r="E228" s="183"/>
      <c r="F228" s="183"/>
      <c r="G228" s="183"/>
      <c r="H228" s="269"/>
    </row>
    <row r="229" spans="2:8" x14ac:dyDescent="0.3">
      <c r="B229" s="268"/>
      <c r="C229" s="183"/>
      <c r="D229" s="183"/>
      <c r="E229" s="183"/>
      <c r="F229" s="183"/>
      <c r="G229" s="183"/>
      <c r="H229" s="269"/>
    </row>
    <row r="230" spans="2:8" x14ac:dyDescent="0.3">
      <c r="B230" s="268"/>
      <c r="C230" s="183"/>
      <c r="D230" s="183"/>
      <c r="E230" s="183"/>
      <c r="F230" s="183"/>
      <c r="G230" s="183"/>
      <c r="H230" s="269"/>
    </row>
    <row r="231" spans="2:8" x14ac:dyDescent="0.3">
      <c r="B231" s="268"/>
      <c r="C231" s="183"/>
      <c r="D231" s="183"/>
      <c r="E231" s="183"/>
      <c r="F231" s="183"/>
      <c r="G231" s="183"/>
      <c r="H231" s="269"/>
    </row>
    <row r="232" spans="2:8" x14ac:dyDescent="0.3">
      <c r="B232" s="268"/>
      <c r="C232" s="183"/>
      <c r="D232" s="183"/>
      <c r="E232" s="183"/>
      <c r="F232" s="183"/>
      <c r="G232" s="183"/>
      <c r="H232" s="269"/>
    </row>
    <row r="233" spans="2:8" x14ac:dyDescent="0.3">
      <c r="B233" s="268"/>
      <c r="C233" s="183"/>
      <c r="D233" s="183"/>
      <c r="E233" s="183"/>
      <c r="F233" s="183"/>
      <c r="G233" s="183"/>
      <c r="H233" s="269"/>
    </row>
    <row r="234" spans="2:8" x14ac:dyDescent="0.3">
      <c r="B234" s="268"/>
      <c r="C234" s="183"/>
      <c r="D234" s="183"/>
      <c r="E234" s="183"/>
      <c r="F234" s="183"/>
      <c r="G234" s="183"/>
      <c r="H234" s="269"/>
    </row>
    <row r="235" spans="2:8" x14ac:dyDescent="0.3">
      <c r="B235" s="268"/>
      <c r="C235" s="183"/>
      <c r="D235" s="183"/>
      <c r="E235" s="183"/>
      <c r="F235" s="183"/>
      <c r="G235" s="183"/>
      <c r="H235" s="269"/>
    </row>
    <row r="236" spans="2:8" x14ac:dyDescent="0.3">
      <c r="B236" s="268"/>
      <c r="C236" s="183"/>
      <c r="D236" s="183"/>
      <c r="E236" s="183"/>
      <c r="F236" s="183"/>
      <c r="G236" s="183"/>
      <c r="H236" s="269"/>
    </row>
    <row r="237" spans="2:8" x14ac:dyDescent="0.3">
      <c r="B237" s="268"/>
      <c r="C237" s="183"/>
      <c r="D237" s="183"/>
      <c r="E237" s="183"/>
      <c r="F237" s="183"/>
      <c r="G237" s="183"/>
      <c r="H237" s="269"/>
    </row>
    <row r="238" spans="2:8" x14ac:dyDescent="0.3">
      <c r="B238" s="268"/>
      <c r="C238" s="183"/>
      <c r="D238" s="183"/>
      <c r="E238" s="183"/>
      <c r="F238" s="183"/>
      <c r="G238" s="183"/>
      <c r="H238" s="269"/>
    </row>
    <row r="239" spans="2:8" x14ac:dyDescent="0.3">
      <c r="B239" s="268"/>
      <c r="C239" s="183"/>
      <c r="D239" s="183"/>
      <c r="E239" s="183"/>
      <c r="F239" s="183"/>
      <c r="G239" s="183"/>
      <c r="H239" s="269"/>
    </row>
    <row r="240" spans="2:8" x14ac:dyDescent="0.3">
      <c r="B240" s="268"/>
      <c r="C240" s="183"/>
      <c r="D240" s="183"/>
      <c r="E240" s="183"/>
      <c r="F240" s="183"/>
      <c r="G240" s="183"/>
      <c r="H240" s="269"/>
    </row>
    <row r="241" spans="1:8" x14ac:dyDescent="0.3">
      <c r="B241" s="268"/>
      <c r="C241" s="183"/>
      <c r="D241" s="183"/>
      <c r="E241" s="183"/>
      <c r="F241" s="183"/>
      <c r="G241" s="183"/>
      <c r="H241" s="269"/>
    </row>
    <row r="242" spans="1:8" x14ac:dyDescent="0.3">
      <c r="A242" s="192"/>
      <c r="B242" s="268"/>
      <c r="C242" s="183"/>
      <c r="D242" s="183"/>
      <c r="E242" s="183"/>
      <c r="F242" s="183"/>
      <c r="G242" s="183"/>
      <c r="H242" s="269"/>
    </row>
    <row r="243" spans="1:8" x14ac:dyDescent="0.3">
      <c r="A243" s="192"/>
      <c r="B243" s="268"/>
      <c r="C243" s="183"/>
      <c r="D243" s="183"/>
      <c r="E243" s="183"/>
      <c r="F243" s="183"/>
      <c r="G243" s="183"/>
      <c r="H243" s="269"/>
    </row>
    <row r="244" spans="1:8" x14ac:dyDescent="0.3">
      <c r="A244" s="192"/>
      <c r="B244" s="268"/>
      <c r="C244" s="183"/>
      <c r="D244" s="183"/>
      <c r="E244" s="183"/>
      <c r="F244" s="183"/>
      <c r="G244" s="183"/>
      <c r="H244" s="269"/>
    </row>
    <row r="245" spans="1:8" x14ac:dyDescent="0.3">
      <c r="A245" s="192"/>
      <c r="B245" s="268"/>
      <c r="C245" s="183"/>
      <c r="D245" s="183"/>
      <c r="E245" s="183"/>
      <c r="F245" s="183"/>
      <c r="G245" s="183"/>
      <c r="H245" s="269"/>
    </row>
    <row r="246" spans="1:8" x14ac:dyDescent="0.3">
      <c r="A246" s="192"/>
      <c r="B246" s="268"/>
      <c r="C246" s="183"/>
      <c r="D246" s="183"/>
      <c r="E246" s="183"/>
      <c r="F246" s="183"/>
      <c r="G246" s="183"/>
      <c r="H246" s="269"/>
    </row>
    <row r="247" spans="1:8" x14ac:dyDescent="0.3">
      <c r="A247" s="192"/>
      <c r="B247" s="268"/>
      <c r="C247" s="183"/>
      <c r="D247" s="183"/>
      <c r="E247" s="183"/>
      <c r="F247" s="183"/>
      <c r="G247" s="183"/>
      <c r="H247" s="269"/>
    </row>
    <row r="248" spans="1:8" x14ac:dyDescent="0.3">
      <c r="A248" s="192"/>
      <c r="B248" s="268"/>
      <c r="C248" s="183"/>
      <c r="D248" s="183"/>
      <c r="E248" s="183"/>
      <c r="F248" s="183"/>
      <c r="G248" s="183"/>
      <c r="H248" s="269"/>
    </row>
    <row r="249" spans="1:8" x14ac:dyDescent="0.3">
      <c r="A249" s="192"/>
      <c r="B249" s="268"/>
      <c r="C249" s="183"/>
      <c r="D249" s="183"/>
      <c r="E249" s="183"/>
      <c r="F249" s="183"/>
      <c r="G249" s="183"/>
      <c r="H249" s="269"/>
    </row>
    <row r="250" spans="1:8" x14ac:dyDescent="0.3">
      <c r="A250" s="192"/>
      <c r="B250" s="268"/>
      <c r="C250" s="183"/>
      <c r="D250" s="183"/>
      <c r="E250" s="183"/>
      <c r="F250" s="183"/>
      <c r="G250" s="183"/>
      <c r="H250" s="269"/>
    </row>
    <row r="251" spans="1:8" x14ac:dyDescent="0.3">
      <c r="A251" s="192"/>
      <c r="B251" s="268"/>
      <c r="C251" s="183"/>
      <c r="D251" s="183"/>
      <c r="E251" s="183"/>
      <c r="F251" s="183"/>
      <c r="G251" s="183"/>
      <c r="H251" s="269"/>
    </row>
    <row r="252" spans="1:8" x14ac:dyDescent="0.3">
      <c r="A252" s="192"/>
      <c r="B252" s="268"/>
      <c r="C252" s="183"/>
      <c r="D252" s="183"/>
      <c r="E252" s="183"/>
      <c r="F252" s="183"/>
      <c r="G252" s="183"/>
      <c r="H252" s="269"/>
    </row>
    <row r="253" spans="1:8" x14ac:dyDescent="0.3">
      <c r="A253" s="192"/>
      <c r="B253" s="268"/>
      <c r="C253" s="183"/>
      <c r="D253" s="183"/>
      <c r="E253" s="183"/>
      <c r="F253" s="183"/>
      <c r="G253" s="183"/>
      <c r="H253" s="269"/>
    </row>
    <row r="254" spans="1:8" x14ac:dyDescent="0.3">
      <c r="A254" s="192"/>
      <c r="B254" s="268"/>
      <c r="C254" s="183"/>
      <c r="D254" s="183"/>
      <c r="E254" s="183"/>
      <c r="F254" s="183"/>
      <c r="G254" s="183"/>
      <c r="H254" s="269"/>
    </row>
    <row r="255" spans="1:8" x14ac:dyDescent="0.3">
      <c r="A255" s="192"/>
      <c r="B255" s="268"/>
      <c r="C255" s="183"/>
      <c r="D255" s="183"/>
      <c r="E255" s="183"/>
      <c r="F255" s="183"/>
      <c r="G255" s="183"/>
      <c r="H255" s="269"/>
    </row>
    <row r="256" spans="1:8" x14ac:dyDescent="0.3">
      <c r="A256" s="192"/>
      <c r="B256" s="268"/>
      <c r="C256" s="183"/>
      <c r="D256" s="183"/>
      <c r="E256" s="183"/>
      <c r="F256" s="183"/>
      <c r="G256" s="183"/>
      <c r="H256" s="269"/>
    </row>
    <row r="257" spans="1:8" x14ac:dyDescent="0.3">
      <c r="A257" s="192"/>
      <c r="B257" s="268"/>
      <c r="C257" s="183"/>
      <c r="D257" s="183"/>
      <c r="E257" s="183"/>
      <c r="F257" s="183"/>
      <c r="G257" s="183"/>
      <c r="H257" s="269"/>
    </row>
    <row r="258" spans="1:8" x14ac:dyDescent="0.3">
      <c r="A258" s="192"/>
      <c r="B258" s="268"/>
      <c r="C258" s="183"/>
      <c r="D258" s="183"/>
      <c r="E258" s="183"/>
      <c r="F258" s="183"/>
      <c r="G258" s="183"/>
      <c r="H258" s="269"/>
    </row>
    <row r="259" spans="1:8" x14ac:dyDescent="0.3">
      <c r="A259" s="192"/>
      <c r="B259" s="268"/>
      <c r="C259" s="183"/>
      <c r="D259" s="183"/>
      <c r="E259" s="183"/>
      <c r="F259" s="183"/>
      <c r="G259" s="183"/>
      <c r="H259" s="269"/>
    </row>
    <row r="260" spans="1:8" x14ac:dyDescent="0.3">
      <c r="A260" s="192"/>
      <c r="B260" s="268"/>
      <c r="C260" s="183"/>
      <c r="D260" s="183"/>
      <c r="E260" s="183"/>
      <c r="F260" s="183"/>
      <c r="G260" s="183"/>
      <c r="H260" s="269"/>
    </row>
    <row r="261" spans="1:8" x14ac:dyDescent="0.3">
      <c r="A261" s="192"/>
      <c r="B261" s="268"/>
      <c r="C261" s="183"/>
      <c r="D261" s="183"/>
      <c r="E261" s="183"/>
      <c r="F261" s="183"/>
      <c r="G261" s="183"/>
      <c r="H261" s="269"/>
    </row>
    <row r="262" spans="1:8" x14ac:dyDescent="0.3">
      <c r="A262" s="192"/>
      <c r="B262" s="268"/>
      <c r="C262" s="183"/>
      <c r="D262" s="183"/>
      <c r="E262" s="183"/>
      <c r="F262" s="183"/>
      <c r="G262" s="183"/>
      <c r="H262" s="269"/>
    </row>
    <row r="263" spans="1:8" x14ac:dyDescent="0.3">
      <c r="A263" s="192"/>
      <c r="B263" s="268"/>
      <c r="C263" s="183"/>
      <c r="D263" s="183"/>
      <c r="E263" s="183"/>
      <c r="F263" s="183"/>
      <c r="G263" s="183"/>
      <c r="H263" s="269"/>
    </row>
    <row r="264" spans="1:8" x14ac:dyDescent="0.3">
      <c r="A264" s="192"/>
      <c r="B264" s="268"/>
      <c r="C264" s="183"/>
      <c r="D264" s="183"/>
      <c r="E264" s="183"/>
      <c r="F264" s="183"/>
      <c r="G264" s="183"/>
      <c r="H264" s="269"/>
    </row>
    <row r="265" spans="1:8" x14ac:dyDescent="0.3">
      <c r="A265" s="192"/>
      <c r="B265" s="268"/>
      <c r="C265" s="183"/>
      <c r="D265" s="183"/>
      <c r="E265" s="183"/>
      <c r="F265" s="183"/>
      <c r="G265" s="183"/>
      <c r="H265" s="269"/>
    </row>
    <row r="266" spans="1:8" x14ac:dyDescent="0.3">
      <c r="A266" s="192"/>
      <c r="B266" s="268"/>
      <c r="C266" s="183"/>
      <c r="D266" s="183"/>
      <c r="E266" s="183"/>
      <c r="F266" s="183"/>
      <c r="G266" s="183"/>
      <c r="H266" s="269"/>
    </row>
    <row r="267" spans="1:8" x14ac:dyDescent="0.3">
      <c r="A267" s="192"/>
      <c r="B267" s="268"/>
      <c r="C267" s="183"/>
      <c r="D267" s="183"/>
      <c r="E267" s="183"/>
      <c r="F267" s="183"/>
      <c r="G267" s="183"/>
      <c r="H267" s="269"/>
    </row>
    <row r="268" spans="1:8" x14ac:dyDescent="0.3">
      <c r="A268" s="192"/>
      <c r="B268" s="268"/>
      <c r="C268" s="183"/>
      <c r="D268" s="183"/>
      <c r="E268" s="183"/>
      <c r="F268" s="183"/>
      <c r="G268" s="183"/>
      <c r="H268" s="269"/>
    </row>
    <row r="269" spans="1:8" x14ac:dyDescent="0.3">
      <c r="A269" s="192"/>
      <c r="B269" s="268"/>
      <c r="C269" s="183"/>
      <c r="D269" s="183"/>
      <c r="E269" s="183"/>
      <c r="F269" s="183"/>
      <c r="G269" s="183"/>
      <c r="H269" s="269"/>
    </row>
    <row r="270" spans="1:8" x14ac:dyDescent="0.3">
      <c r="A270" s="192"/>
      <c r="B270" s="268"/>
      <c r="C270" s="183"/>
      <c r="D270" s="183"/>
      <c r="E270" s="183"/>
      <c r="F270" s="183"/>
      <c r="G270" s="183"/>
      <c r="H270" s="269"/>
    </row>
    <row r="271" spans="1:8" x14ac:dyDescent="0.3">
      <c r="A271" s="192"/>
      <c r="B271" s="268"/>
      <c r="C271" s="183"/>
      <c r="D271" s="183"/>
      <c r="E271" s="183"/>
      <c r="F271" s="183"/>
      <c r="G271" s="183"/>
      <c r="H271" s="269"/>
    </row>
    <row r="272" spans="1:8" x14ac:dyDescent="0.3">
      <c r="A272" s="192"/>
      <c r="B272" s="268"/>
      <c r="C272" s="183"/>
      <c r="D272" s="183"/>
      <c r="E272" s="183"/>
      <c r="F272" s="183"/>
      <c r="G272" s="183"/>
      <c r="H272" s="269"/>
    </row>
    <row r="273" spans="1:8" x14ac:dyDescent="0.3">
      <c r="A273" s="192"/>
      <c r="B273" s="268"/>
      <c r="C273" s="183"/>
      <c r="D273" s="183"/>
      <c r="E273" s="183"/>
      <c r="F273" s="183"/>
      <c r="G273" s="183"/>
      <c r="H273" s="269"/>
    </row>
    <row r="274" spans="1:8" x14ac:dyDescent="0.3">
      <c r="A274" s="192"/>
      <c r="B274" s="268"/>
      <c r="C274" s="183"/>
      <c r="D274" s="183"/>
      <c r="E274" s="183"/>
      <c r="F274" s="183"/>
      <c r="G274" s="183"/>
      <c r="H274" s="269"/>
    </row>
    <row r="275" spans="1:8" x14ac:dyDescent="0.3">
      <c r="A275" s="192"/>
      <c r="B275" s="268"/>
      <c r="C275" s="183"/>
      <c r="D275" s="183"/>
      <c r="E275" s="183"/>
      <c r="F275" s="183"/>
      <c r="G275" s="183"/>
      <c r="H275" s="269"/>
    </row>
    <row r="276" spans="1:8" x14ac:dyDescent="0.3">
      <c r="A276" s="192"/>
      <c r="B276" s="268"/>
      <c r="C276" s="183"/>
      <c r="D276" s="183"/>
      <c r="E276" s="183"/>
      <c r="F276" s="183"/>
      <c r="G276" s="183"/>
      <c r="H276" s="269"/>
    </row>
    <row r="277" spans="1:8" x14ac:dyDescent="0.3">
      <c r="A277" s="192"/>
      <c r="B277" s="268"/>
      <c r="C277" s="183"/>
      <c r="D277" s="183"/>
      <c r="E277" s="183"/>
      <c r="F277" s="183"/>
      <c r="G277" s="183"/>
      <c r="H277" s="269"/>
    </row>
    <row r="278" spans="1:8" x14ac:dyDescent="0.3">
      <c r="A278" s="192"/>
      <c r="B278" s="268"/>
      <c r="C278" s="183"/>
      <c r="D278" s="183"/>
      <c r="E278" s="183"/>
      <c r="F278" s="183"/>
      <c r="G278" s="183"/>
      <c r="H278" s="269"/>
    </row>
    <row r="279" spans="1:8" x14ac:dyDescent="0.3">
      <c r="A279" s="192"/>
      <c r="B279" s="268"/>
      <c r="C279" s="183"/>
      <c r="D279" s="183"/>
      <c r="E279" s="183"/>
      <c r="F279" s="183"/>
      <c r="G279" s="183"/>
      <c r="H279" s="269"/>
    </row>
    <row r="280" spans="1:8" x14ac:dyDescent="0.3">
      <c r="A280" s="192"/>
      <c r="B280" s="268"/>
      <c r="C280" s="183"/>
      <c r="D280" s="183"/>
      <c r="E280" s="183"/>
      <c r="F280" s="183"/>
      <c r="G280" s="183"/>
      <c r="H280" s="269"/>
    </row>
    <row r="281" spans="1:8" x14ac:dyDescent="0.3">
      <c r="A281" s="192"/>
      <c r="B281" s="268"/>
      <c r="C281" s="183"/>
      <c r="D281" s="183"/>
      <c r="E281" s="183"/>
      <c r="F281" s="183"/>
      <c r="G281" s="183"/>
      <c r="H281" s="269"/>
    </row>
    <row r="282" spans="1:8" x14ac:dyDescent="0.3">
      <c r="A282" s="192"/>
      <c r="B282" s="268"/>
      <c r="C282" s="183"/>
      <c r="D282" s="183"/>
      <c r="E282" s="183"/>
      <c r="F282" s="183"/>
      <c r="G282" s="183"/>
      <c r="H282" s="269"/>
    </row>
    <row r="283" spans="1:8" x14ac:dyDescent="0.3">
      <c r="A283" s="192"/>
      <c r="B283" s="268"/>
      <c r="C283" s="183"/>
      <c r="D283" s="183"/>
      <c r="E283" s="183"/>
      <c r="F283" s="183"/>
      <c r="G283" s="183"/>
      <c r="H283" s="269"/>
    </row>
    <row r="284" spans="1:8" x14ac:dyDescent="0.3">
      <c r="A284" s="192"/>
      <c r="B284" s="268"/>
      <c r="C284" s="183"/>
      <c r="D284" s="183"/>
      <c r="E284" s="183"/>
      <c r="F284" s="183"/>
      <c r="G284" s="183"/>
      <c r="H284" s="269"/>
    </row>
    <row r="285" spans="1:8" x14ac:dyDescent="0.3">
      <c r="A285" s="192"/>
      <c r="B285" s="268"/>
      <c r="C285" s="183"/>
      <c r="D285" s="183"/>
      <c r="E285" s="183"/>
      <c r="F285" s="183"/>
      <c r="G285" s="183"/>
      <c r="H285" s="269"/>
    </row>
    <row r="286" spans="1:8" x14ac:dyDescent="0.3">
      <c r="A286" s="192"/>
      <c r="B286" s="268"/>
      <c r="C286" s="183"/>
      <c r="D286" s="183"/>
      <c r="E286" s="183"/>
      <c r="F286" s="183"/>
      <c r="G286" s="183"/>
      <c r="H286" s="269"/>
    </row>
    <row r="287" spans="1:8" x14ac:dyDescent="0.3">
      <c r="A287" s="192"/>
      <c r="B287" s="268"/>
      <c r="C287" s="183"/>
      <c r="D287" s="183"/>
      <c r="E287" s="183"/>
      <c r="F287" s="183"/>
      <c r="G287" s="183"/>
      <c r="H287" s="269"/>
    </row>
    <row r="288" spans="1:8" x14ac:dyDescent="0.3">
      <c r="A288" s="192"/>
      <c r="B288" s="268"/>
      <c r="C288" s="183"/>
      <c r="D288" s="183"/>
      <c r="E288" s="183"/>
      <c r="F288" s="183"/>
      <c r="G288" s="183"/>
      <c r="H288" s="269"/>
    </row>
    <row r="289" spans="1:8" x14ac:dyDescent="0.3">
      <c r="A289" s="192"/>
      <c r="B289" s="268"/>
      <c r="C289" s="183"/>
      <c r="D289" s="183"/>
      <c r="E289" s="183"/>
      <c r="F289" s="183"/>
      <c r="G289" s="183"/>
      <c r="H289" s="269"/>
    </row>
    <row r="290" spans="1:8" x14ac:dyDescent="0.3">
      <c r="A290" s="192"/>
      <c r="B290" s="268"/>
      <c r="C290" s="183"/>
      <c r="D290" s="183"/>
      <c r="E290" s="183"/>
      <c r="F290" s="183"/>
      <c r="G290" s="183"/>
      <c r="H290" s="269"/>
    </row>
    <row r="291" spans="1:8" x14ac:dyDescent="0.3">
      <c r="A291" s="192"/>
      <c r="B291" s="268"/>
      <c r="C291" s="183"/>
      <c r="D291" s="183"/>
      <c r="E291" s="183"/>
      <c r="F291" s="183"/>
      <c r="G291" s="183"/>
      <c r="H291" s="269"/>
    </row>
    <row r="292" spans="1:8" x14ac:dyDescent="0.3">
      <c r="A292" s="192"/>
      <c r="B292" s="268"/>
      <c r="C292" s="183"/>
      <c r="D292" s="183"/>
      <c r="E292" s="183"/>
      <c r="F292" s="183"/>
      <c r="G292" s="183"/>
      <c r="H292" s="269"/>
    </row>
    <row r="293" spans="1:8" x14ac:dyDescent="0.3">
      <c r="A293" s="192"/>
      <c r="B293" s="268"/>
      <c r="C293" s="183"/>
      <c r="D293" s="183"/>
      <c r="E293" s="183"/>
      <c r="F293" s="183"/>
      <c r="G293" s="183"/>
      <c r="H293" s="269"/>
    </row>
    <row r="294" spans="1:8" x14ac:dyDescent="0.3">
      <c r="A294" s="192"/>
      <c r="B294" s="268"/>
      <c r="C294" s="183"/>
      <c r="D294" s="183"/>
      <c r="E294" s="183"/>
      <c r="F294" s="183"/>
      <c r="G294" s="183"/>
      <c r="H294" s="269"/>
    </row>
    <row r="295" spans="1:8" x14ac:dyDescent="0.3">
      <c r="A295" s="192"/>
      <c r="B295" s="268"/>
      <c r="C295" s="183"/>
      <c r="D295" s="183"/>
      <c r="E295" s="183"/>
      <c r="F295" s="183"/>
      <c r="G295" s="183"/>
      <c r="H295" s="269"/>
    </row>
    <row r="296" spans="1:8" x14ac:dyDescent="0.3">
      <c r="A296" s="192"/>
      <c r="B296" s="268"/>
      <c r="C296" s="183"/>
      <c r="D296" s="183"/>
      <c r="E296" s="183"/>
      <c r="F296" s="183"/>
      <c r="G296" s="183"/>
      <c r="H296" s="269"/>
    </row>
    <row r="297" spans="1:8" x14ac:dyDescent="0.3">
      <c r="A297" s="192"/>
      <c r="B297" s="268"/>
      <c r="C297" s="183"/>
      <c r="D297" s="183"/>
      <c r="E297" s="183"/>
      <c r="F297" s="183"/>
      <c r="G297" s="183"/>
      <c r="H297" s="269"/>
    </row>
    <row r="298" spans="1:8" x14ac:dyDescent="0.3">
      <c r="A298" s="192"/>
      <c r="B298" s="268"/>
      <c r="C298" s="183"/>
      <c r="D298" s="183"/>
      <c r="E298" s="183"/>
      <c r="F298" s="183"/>
      <c r="G298" s="183"/>
      <c r="H298" s="269"/>
    </row>
    <row r="299" spans="1:8" x14ac:dyDescent="0.3">
      <c r="A299" s="192"/>
      <c r="B299" s="268"/>
      <c r="C299" s="183"/>
      <c r="D299" s="183"/>
      <c r="E299" s="183"/>
      <c r="F299" s="183"/>
      <c r="G299" s="183"/>
      <c r="H299" s="269"/>
    </row>
    <row r="300" spans="1:8" x14ac:dyDescent="0.3">
      <c r="A300" s="192"/>
      <c r="B300" s="268"/>
      <c r="C300" s="183"/>
      <c r="D300" s="183"/>
      <c r="E300" s="183"/>
      <c r="F300" s="183"/>
      <c r="G300" s="183"/>
      <c r="H300" s="269"/>
    </row>
    <row r="301" spans="1:8" x14ac:dyDescent="0.3">
      <c r="A301" s="192"/>
      <c r="B301" s="268"/>
      <c r="C301" s="183"/>
      <c r="D301" s="183"/>
      <c r="E301" s="183"/>
      <c r="F301" s="183"/>
      <c r="G301" s="183"/>
      <c r="H301" s="269"/>
    </row>
    <row r="302" spans="1:8" x14ac:dyDescent="0.3">
      <c r="A302" s="192"/>
      <c r="B302" s="268"/>
      <c r="C302" s="183"/>
      <c r="D302" s="183"/>
      <c r="E302" s="183"/>
      <c r="F302" s="183"/>
      <c r="G302" s="183"/>
      <c r="H302" s="269"/>
    </row>
    <row r="303" spans="1:8" x14ac:dyDescent="0.3">
      <c r="A303" s="192"/>
      <c r="B303" s="268"/>
      <c r="C303" s="183"/>
      <c r="D303" s="183"/>
      <c r="E303" s="183"/>
      <c r="F303" s="183"/>
      <c r="G303" s="183"/>
      <c r="H303" s="269"/>
    </row>
    <row r="304" spans="1:8" x14ac:dyDescent="0.3">
      <c r="A304" s="192"/>
      <c r="B304" s="268"/>
      <c r="C304" s="183"/>
      <c r="D304" s="183"/>
      <c r="E304" s="183"/>
      <c r="F304" s="183"/>
      <c r="G304" s="183"/>
      <c r="H304" s="269"/>
    </row>
    <row r="305" spans="1:8" x14ac:dyDescent="0.3">
      <c r="A305" s="192"/>
      <c r="B305" s="268"/>
      <c r="C305" s="183"/>
      <c r="D305" s="183"/>
      <c r="E305" s="183"/>
      <c r="F305" s="183"/>
      <c r="G305" s="183"/>
      <c r="H305" s="269"/>
    </row>
    <row r="306" spans="1:8" x14ac:dyDescent="0.3">
      <c r="A306" s="192"/>
      <c r="B306" s="268"/>
      <c r="C306" s="183"/>
      <c r="D306" s="183"/>
      <c r="E306" s="183"/>
      <c r="F306" s="183"/>
      <c r="G306" s="183"/>
      <c r="H306" s="269"/>
    </row>
    <row r="307" spans="1:8" x14ac:dyDescent="0.3">
      <c r="A307" s="192"/>
      <c r="B307" s="268"/>
      <c r="C307" s="183"/>
      <c r="D307" s="183"/>
      <c r="E307" s="183"/>
      <c r="F307" s="183"/>
      <c r="G307" s="183"/>
      <c r="H307" s="269"/>
    </row>
    <row r="308" spans="1:8" x14ac:dyDescent="0.3">
      <c r="A308" s="192"/>
      <c r="B308" s="268"/>
      <c r="C308" s="183"/>
      <c r="D308" s="183"/>
      <c r="E308" s="183"/>
      <c r="F308" s="183"/>
      <c r="G308" s="183"/>
      <c r="H308" s="269"/>
    </row>
    <row r="309" spans="1:8" x14ac:dyDescent="0.3">
      <c r="A309" s="192"/>
      <c r="B309" s="268"/>
      <c r="C309" s="183"/>
      <c r="D309" s="183"/>
      <c r="E309" s="183"/>
      <c r="F309" s="183"/>
      <c r="G309" s="183"/>
      <c r="H309" s="269"/>
    </row>
    <row r="310" spans="1:8" x14ac:dyDescent="0.3">
      <c r="A310" s="192"/>
      <c r="B310" s="268"/>
      <c r="C310" s="183"/>
      <c r="D310" s="183"/>
      <c r="E310" s="183"/>
      <c r="F310" s="183"/>
      <c r="G310" s="183"/>
      <c r="H310" s="269"/>
    </row>
    <row r="311" spans="1:8" x14ac:dyDescent="0.3">
      <c r="A311" s="192"/>
      <c r="B311" s="268"/>
      <c r="C311" s="183"/>
      <c r="D311" s="183"/>
      <c r="E311" s="183"/>
      <c r="F311" s="183"/>
      <c r="G311" s="183"/>
      <c r="H311" s="269"/>
    </row>
    <row r="312" spans="1:8" x14ac:dyDescent="0.3">
      <c r="A312" s="192"/>
      <c r="B312" s="268"/>
      <c r="C312" s="183"/>
      <c r="D312" s="183"/>
      <c r="E312" s="183"/>
      <c r="F312" s="183"/>
      <c r="G312" s="183"/>
      <c r="H312" s="269"/>
    </row>
    <row r="313" spans="1:8" x14ac:dyDescent="0.3">
      <c r="A313" s="192"/>
      <c r="B313" s="268"/>
      <c r="C313" s="183"/>
      <c r="D313" s="183"/>
      <c r="E313" s="183"/>
      <c r="F313" s="183"/>
      <c r="G313" s="183"/>
      <c r="H313" s="269"/>
    </row>
    <row r="314" spans="1:8" x14ac:dyDescent="0.3">
      <c r="A314" s="192"/>
      <c r="B314" s="268"/>
      <c r="C314" s="183"/>
      <c r="D314" s="183"/>
      <c r="E314" s="183"/>
      <c r="F314" s="183"/>
      <c r="G314" s="183"/>
      <c r="H314" s="269"/>
    </row>
    <row r="315" spans="1:8" x14ac:dyDescent="0.3">
      <c r="A315" s="192"/>
      <c r="B315" s="268"/>
      <c r="C315" s="183"/>
      <c r="D315" s="183"/>
      <c r="E315" s="183"/>
      <c r="F315" s="183"/>
      <c r="G315" s="183"/>
      <c r="H315" s="269"/>
    </row>
    <row r="316" spans="1:8" x14ac:dyDescent="0.3">
      <c r="A316" s="192"/>
      <c r="B316" s="268"/>
      <c r="C316" s="183"/>
      <c r="D316" s="183"/>
      <c r="E316" s="183"/>
      <c r="F316" s="183"/>
      <c r="G316" s="183"/>
      <c r="H316" s="269"/>
    </row>
    <row r="317" spans="1:8" x14ac:dyDescent="0.3">
      <c r="A317" s="192"/>
      <c r="B317" s="268"/>
      <c r="C317" s="183"/>
      <c r="D317" s="183"/>
      <c r="E317" s="183"/>
      <c r="F317" s="183"/>
      <c r="G317" s="183"/>
      <c r="H317" s="269"/>
    </row>
    <row r="318" spans="1:8" x14ac:dyDescent="0.3">
      <c r="A318" s="192"/>
      <c r="B318" s="268"/>
      <c r="C318" s="183"/>
      <c r="D318" s="183"/>
      <c r="E318" s="183"/>
      <c r="F318" s="183"/>
      <c r="G318" s="183"/>
      <c r="H318" s="269"/>
    </row>
    <row r="319" spans="1:8" x14ac:dyDescent="0.3">
      <c r="A319" s="192"/>
      <c r="B319" s="268"/>
      <c r="C319" s="183"/>
      <c r="D319" s="183"/>
      <c r="E319" s="183"/>
      <c r="F319" s="183"/>
      <c r="G319" s="183"/>
      <c r="H319" s="269"/>
    </row>
    <row r="320" spans="1:8" x14ac:dyDescent="0.3">
      <c r="A320" s="192"/>
      <c r="B320" s="268"/>
      <c r="C320" s="183"/>
      <c r="D320" s="183"/>
      <c r="E320" s="183"/>
      <c r="F320" s="183"/>
      <c r="G320" s="183"/>
      <c r="H320" s="269"/>
    </row>
    <row r="321" spans="1:8" x14ac:dyDescent="0.3">
      <c r="A321" s="192"/>
      <c r="B321" s="268"/>
      <c r="C321" s="183"/>
      <c r="D321" s="183"/>
      <c r="E321" s="183"/>
      <c r="F321" s="183"/>
      <c r="G321" s="183"/>
      <c r="H321" s="269"/>
    </row>
    <row r="322" spans="1:8" x14ac:dyDescent="0.3">
      <c r="A322" s="192"/>
      <c r="B322" s="268"/>
      <c r="C322" s="183"/>
      <c r="D322" s="183"/>
      <c r="E322" s="183"/>
      <c r="F322" s="183"/>
      <c r="G322" s="183"/>
      <c r="H322" s="269"/>
    </row>
    <row r="323" spans="1:8" x14ac:dyDescent="0.3">
      <c r="A323" s="192"/>
      <c r="B323" s="268"/>
      <c r="C323" s="183"/>
      <c r="D323" s="183"/>
      <c r="E323" s="183"/>
      <c r="F323" s="183"/>
      <c r="G323" s="183"/>
      <c r="H323" s="269"/>
    </row>
    <row r="324" spans="1:8" x14ac:dyDescent="0.3">
      <c r="A324" s="192"/>
      <c r="B324" s="268"/>
      <c r="C324" s="183"/>
      <c r="D324" s="183"/>
      <c r="E324" s="183"/>
      <c r="F324" s="183"/>
      <c r="G324" s="183"/>
      <c r="H324" s="269"/>
    </row>
    <row r="325" spans="1:8" x14ac:dyDescent="0.3">
      <c r="A325" s="192"/>
      <c r="B325" s="268"/>
      <c r="C325" s="183"/>
      <c r="D325" s="183"/>
      <c r="E325" s="183"/>
      <c r="F325" s="183"/>
      <c r="G325" s="183"/>
      <c r="H325" s="269"/>
    </row>
    <row r="326" spans="1:8" x14ac:dyDescent="0.3">
      <c r="A326" s="192"/>
      <c r="B326" s="268"/>
      <c r="C326" s="183"/>
      <c r="D326" s="183"/>
      <c r="E326" s="183"/>
      <c r="F326" s="183"/>
      <c r="G326" s="183"/>
      <c r="H326" s="269"/>
    </row>
    <row r="327" spans="1:8" x14ac:dyDescent="0.3">
      <c r="A327" s="192"/>
      <c r="B327" s="268"/>
      <c r="C327" s="183"/>
      <c r="D327" s="183"/>
      <c r="E327" s="183"/>
      <c r="F327" s="183"/>
      <c r="G327" s="183"/>
      <c r="H327" s="269"/>
    </row>
    <row r="328" spans="1:8" x14ac:dyDescent="0.3">
      <c r="A328" s="192"/>
      <c r="B328" s="268"/>
      <c r="C328" s="183"/>
      <c r="D328" s="183"/>
      <c r="E328" s="183"/>
      <c r="F328" s="183"/>
      <c r="G328" s="183"/>
      <c r="H328" s="269"/>
    </row>
    <row r="329" spans="1:8" x14ac:dyDescent="0.3">
      <c r="A329" s="192"/>
      <c r="B329" s="268"/>
      <c r="C329" s="183"/>
      <c r="D329" s="183"/>
      <c r="E329" s="183"/>
      <c r="F329" s="183"/>
      <c r="G329" s="183"/>
      <c r="H329" s="269"/>
    </row>
    <row r="330" spans="1:8" x14ac:dyDescent="0.3">
      <c r="A330" s="192"/>
      <c r="B330" s="268"/>
      <c r="C330" s="183"/>
      <c r="D330" s="183"/>
      <c r="E330" s="183"/>
      <c r="F330" s="183"/>
      <c r="G330" s="183"/>
      <c r="H330" s="269"/>
    </row>
    <row r="331" spans="1:8" x14ac:dyDescent="0.3">
      <c r="A331" s="192"/>
      <c r="B331" s="268"/>
      <c r="C331" s="183"/>
      <c r="D331" s="183"/>
      <c r="E331" s="183"/>
      <c r="F331" s="183"/>
      <c r="G331" s="183"/>
      <c r="H331" s="269"/>
    </row>
    <row r="332" spans="1:8" x14ac:dyDescent="0.3">
      <c r="A332" s="192"/>
      <c r="B332" s="268"/>
      <c r="C332" s="183"/>
      <c r="D332" s="183"/>
      <c r="E332" s="183"/>
      <c r="F332" s="183"/>
      <c r="G332" s="183"/>
      <c r="H332" s="269"/>
    </row>
    <row r="333" spans="1:8" x14ac:dyDescent="0.3">
      <c r="A333" s="192"/>
      <c r="B333" s="268"/>
      <c r="C333" s="183"/>
      <c r="D333" s="183"/>
      <c r="E333" s="183"/>
      <c r="F333" s="183"/>
      <c r="G333" s="183"/>
      <c r="H333" s="269"/>
    </row>
    <row r="334" spans="1:8" x14ac:dyDescent="0.3">
      <c r="A334" s="192"/>
      <c r="B334" s="268"/>
      <c r="C334" s="183"/>
      <c r="D334" s="183"/>
      <c r="E334" s="183"/>
      <c r="F334" s="183"/>
      <c r="G334" s="183"/>
      <c r="H334" s="269"/>
    </row>
    <row r="335" spans="1:8" x14ac:dyDescent="0.3">
      <c r="A335" s="192"/>
      <c r="B335" s="268"/>
      <c r="C335" s="183"/>
      <c r="D335" s="183"/>
      <c r="E335" s="183"/>
      <c r="F335" s="183"/>
      <c r="G335" s="183"/>
      <c r="H335" s="269"/>
    </row>
    <row r="336" spans="1:8" x14ac:dyDescent="0.3">
      <c r="A336" s="192"/>
      <c r="B336" s="268"/>
      <c r="C336" s="183"/>
      <c r="D336" s="183"/>
      <c r="E336" s="183"/>
      <c r="F336" s="183"/>
      <c r="G336" s="183"/>
      <c r="H336" s="269"/>
    </row>
    <row r="337" spans="1:8" x14ac:dyDescent="0.3">
      <c r="A337" s="192"/>
      <c r="B337" s="268"/>
      <c r="C337" s="183"/>
      <c r="D337" s="183"/>
      <c r="E337" s="183"/>
      <c r="F337" s="183"/>
      <c r="G337" s="183"/>
      <c r="H337" s="269"/>
    </row>
    <row r="338" spans="1:8" x14ac:dyDescent="0.3">
      <c r="A338" s="192"/>
      <c r="B338" s="268"/>
      <c r="C338" s="183"/>
      <c r="D338" s="183"/>
      <c r="E338" s="183"/>
      <c r="F338" s="183"/>
      <c r="G338" s="183"/>
      <c r="H338" s="269"/>
    </row>
    <row r="339" spans="1:8" x14ac:dyDescent="0.3">
      <c r="A339" s="192"/>
      <c r="B339" s="268"/>
      <c r="C339" s="183"/>
      <c r="D339" s="183"/>
      <c r="E339" s="183"/>
      <c r="F339" s="183"/>
      <c r="G339" s="183"/>
      <c r="H339" s="269"/>
    </row>
    <row r="340" spans="1:8" x14ac:dyDescent="0.3">
      <c r="A340" s="192"/>
      <c r="B340" s="268"/>
      <c r="C340" s="183"/>
      <c r="D340" s="183"/>
      <c r="E340" s="183"/>
      <c r="F340" s="183"/>
      <c r="G340" s="183"/>
      <c r="H340" s="269"/>
    </row>
    <row r="341" spans="1:8" x14ac:dyDescent="0.3">
      <c r="A341" s="192"/>
      <c r="B341" s="268"/>
      <c r="C341" s="183"/>
      <c r="D341" s="183"/>
      <c r="E341" s="183"/>
      <c r="F341" s="183"/>
      <c r="G341" s="183"/>
      <c r="H341" s="269"/>
    </row>
    <row r="342" spans="1:8" x14ac:dyDescent="0.3">
      <c r="A342" s="192"/>
      <c r="B342" s="268"/>
      <c r="C342" s="183"/>
      <c r="D342" s="183"/>
      <c r="E342" s="183"/>
      <c r="F342" s="183"/>
      <c r="G342" s="183"/>
      <c r="H342" s="269"/>
    </row>
    <row r="343" spans="1:8" x14ac:dyDescent="0.3">
      <c r="A343" s="192"/>
      <c r="B343" s="268"/>
      <c r="C343" s="183"/>
      <c r="D343" s="183"/>
      <c r="E343" s="183"/>
      <c r="F343" s="183"/>
      <c r="G343" s="183"/>
      <c r="H343" s="269"/>
    </row>
    <row r="344" spans="1:8" x14ac:dyDescent="0.3">
      <c r="A344" s="192"/>
      <c r="B344" s="268"/>
      <c r="C344" s="183"/>
      <c r="D344" s="183"/>
      <c r="E344" s="183"/>
      <c r="F344" s="183"/>
      <c r="G344" s="183"/>
      <c r="H344" s="269"/>
    </row>
    <row r="345" spans="1:8" x14ac:dyDescent="0.3">
      <c r="A345" s="192"/>
      <c r="B345" s="268"/>
      <c r="C345" s="183"/>
      <c r="D345" s="183"/>
      <c r="E345" s="183"/>
      <c r="F345" s="183"/>
      <c r="G345" s="183"/>
      <c r="H345" s="269"/>
    </row>
    <row r="346" spans="1:8" x14ac:dyDescent="0.3">
      <c r="A346" s="192"/>
      <c r="B346" s="268"/>
      <c r="C346" s="183"/>
      <c r="D346" s="183"/>
      <c r="E346" s="183"/>
      <c r="F346" s="183"/>
      <c r="G346" s="183"/>
      <c r="H346" s="269"/>
    </row>
    <row r="347" spans="1:8" x14ac:dyDescent="0.3">
      <c r="A347" s="192"/>
      <c r="B347" s="268"/>
      <c r="C347" s="183"/>
      <c r="D347" s="183"/>
      <c r="E347" s="183"/>
      <c r="F347" s="183"/>
      <c r="G347" s="183"/>
      <c r="H347" s="269"/>
    </row>
    <row r="348" spans="1:8" x14ac:dyDescent="0.3">
      <c r="A348" s="192"/>
      <c r="B348" s="268"/>
      <c r="C348" s="183"/>
      <c r="D348" s="183"/>
      <c r="E348" s="183"/>
      <c r="F348" s="183"/>
      <c r="G348" s="183"/>
      <c r="H348" s="269"/>
    </row>
    <row r="349" spans="1:8" x14ac:dyDescent="0.3">
      <c r="A349" s="192"/>
      <c r="B349" s="268"/>
      <c r="C349" s="183"/>
      <c r="D349" s="183"/>
      <c r="E349" s="183"/>
      <c r="F349" s="183"/>
      <c r="G349" s="183"/>
      <c r="H349" s="269"/>
    </row>
    <row r="350" spans="1:8" x14ac:dyDescent="0.3">
      <c r="A350" s="192"/>
      <c r="B350" s="268"/>
      <c r="C350" s="183"/>
      <c r="D350" s="183"/>
      <c r="E350" s="183"/>
      <c r="F350" s="183"/>
      <c r="G350" s="183"/>
      <c r="H350" s="269"/>
    </row>
    <row r="351" spans="1:8" x14ac:dyDescent="0.3">
      <c r="A351" s="192"/>
      <c r="B351" s="268"/>
      <c r="C351" s="183"/>
      <c r="D351" s="183"/>
      <c r="E351" s="183"/>
      <c r="F351" s="183"/>
      <c r="G351" s="183"/>
      <c r="H351" s="269"/>
    </row>
    <row r="352" spans="1:8" x14ac:dyDescent="0.3">
      <c r="A352" s="192"/>
      <c r="B352" s="268"/>
      <c r="C352" s="183"/>
      <c r="D352" s="183"/>
      <c r="E352" s="183"/>
      <c r="F352" s="183"/>
      <c r="G352" s="183"/>
      <c r="H352" s="269"/>
    </row>
    <row r="353" spans="1:8" x14ac:dyDescent="0.3">
      <c r="A353" s="192"/>
      <c r="B353" s="268"/>
      <c r="C353" s="183"/>
      <c r="D353" s="183"/>
      <c r="E353" s="183"/>
      <c r="F353" s="183"/>
      <c r="G353" s="183"/>
      <c r="H353" s="269"/>
    </row>
    <row r="354" spans="1:8" x14ac:dyDescent="0.3">
      <c r="A354" s="192"/>
      <c r="B354" s="268"/>
      <c r="C354" s="183"/>
      <c r="D354" s="183"/>
      <c r="E354" s="183"/>
      <c r="F354" s="183"/>
      <c r="G354" s="183"/>
      <c r="H354" s="269"/>
    </row>
    <row r="355" spans="1:8" x14ac:dyDescent="0.3">
      <c r="A355" s="192"/>
      <c r="B355" s="268"/>
      <c r="C355" s="183"/>
      <c r="D355" s="183"/>
      <c r="E355" s="183"/>
      <c r="F355" s="183"/>
      <c r="G355" s="183"/>
      <c r="H355" s="269"/>
    </row>
    <row r="356" spans="1:8" x14ac:dyDescent="0.3">
      <c r="A356" s="192"/>
      <c r="B356" s="268"/>
      <c r="C356" s="183"/>
      <c r="D356" s="183"/>
      <c r="E356" s="183"/>
      <c r="F356" s="183"/>
      <c r="G356" s="183"/>
      <c r="H356" s="269"/>
    </row>
    <row r="357" spans="1:8" x14ac:dyDescent="0.3">
      <c r="A357" s="192"/>
      <c r="B357" s="268"/>
      <c r="C357" s="183"/>
      <c r="D357" s="183"/>
      <c r="E357" s="183"/>
      <c r="F357" s="183"/>
      <c r="G357" s="183"/>
      <c r="H357" s="269"/>
    </row>
    <row r="358" spans="1:8" x14ac:dyDescent="0.3">
      <c r="A358" s="192"/>
      <c r="B358" s="268"/>
      <c r="C358" s="183"/>
      <c r="D358" s="183"/>
      <c r="E358" s="183"/>
      <c r="F358" s="183"/>
      <c r="G358" s="183"/>
      <c r="H358" s="269"/>
    </row>
    <row r="359" spans="1:8" x14ac:dyDescent="0.3">
      <c r="A359" s="192"/>
      <c r="B359" s="268"/>
      <c r="C359" s="183"/>
      <c r="D359" s="183"/>
      <c r="E359" s="183"/>
      <c r="F359" s="183"/>
      <c r="G359" s="183"/>
      <c r="H359" s="269"/>
    </row>
    <row r="360" spans="1:8" x14ac:dyDescent="0.3">
      <c r="A360" s="192"/>
      <c r="B360" s="268"/>
      <c r="C360" s="183"/>
      <c r="D360" s="183"/>
      <c r="E360" s="183"/>
      <c r="F360" s="183"/>
      <c r="G360" s="183"/>
      <c r="H360" s="269"/>
    </row>
    <row r="361" spans="1:8" x14ac:dyDescent="0.3">
      <c r="A361" s="192"/>
      <c r="B361" s="268"/>
      <c r="C361" s="183"/>
      <c r="D361" s="183"/>
      <c r="E361" s="183"/>
      <c r="F361" s="183"/>
      <c r="G361" s="183"/>
      <c r="H361" s="269"/>
    </row>
    <row r="362" spans="1:8" x14ac:dyDescent="0.3">
      <c r="A362" s="192"/>
      <c r="B362" s="268"/>
      <c r="C362" s="183"/>
      <c r="D362" s="183"/>
      <c r="E362" s="183"/>
      <c r="F362" s="183"/>
      <c r="G362" s="183"/>
      <c r="H362" s="269"/>
    </row>
    <row r="363" spans="1:8" x14ac:dyDescent="0.3">
      <c r="A363" s="192"/>
      <c r="B363" s="268"/>
      <c r="C363" s="183"/>
      <c r="D363" s="183"/>
      <c r="E363" s="183"/>
      <c r="F363" s="183"/>
      <c r="G363" s="183"/>
      <c r="H363" s="269"/>
    </row>
    <row r="364" spans="1:8" x14ac:dyDescent="0.3">
      <c r="A364" s="192"/>
      <c r="B364" s="268"/>
      <c r="C364" s="183"/>
      <c r="D364" s="183"/>
      <c r="E364" s="183"/>
      <c r="F364" s="183"/>
      <c r="G364" s="183"/>
      <c r="H364" s="269"/>
    </row>
    <row r="365" spans="1:8" x14ac:dyDescent="0.3">
      <c r="A365" s="192"/>
      <c r="B365" s="268"/>
      <c r="C365" s="183"/>
      <c r="D365" s="183"/>
      <c r="E365" s="183"/>
      <c r="F365" s="183"/>
      <c r="G365" s="183"/>
      <c r="H365" s="269"/>
    </row>
    <row r="366" spans="1:8" x14ac:dyDescent="0.3">
      <c r="A366" s="192"/>
      <c r="B366" s="268"/>
      <c r="C366" s="183"/>
      <c r="D366" s="183"/>
      <c r="E366" s="183"/>
      <c r="F366" s="183"/>
      <c r="G366" s="183"/>
      <c r="H366" s="269"/>
    </row>
    <row r="367" spans="1:8" x14ac:dyDescent="0.3">
      <c r="A367" s="192"/>
      <c r="B367" s="268"/>
      <c r="C367" s="183"/>
      <c r="D367" s="183"/>
      <c r="E367" s="183"/>
      <c r="F367" s="183"/>
      <c r="G367" s="183"/>
      <c r="H367" s="269"/>
    </row>
    <row r="368" spans="1:8" x14ac:dyDescent="0.3">
      <c r="A368" s="192"/>
      <c r="B368" s="268"/>
      <c r="C368" s="183"/>
      <c r="D368" s="183"/>
      <c r="E368" s="183"/>
      <c r="F368" s="183"/>
      <c r="G368" s="183"/>
      <c r="H368" s="269"/>
    </row>
    <row r="369" spans="1:8" x14ac:dyDescent="0.3">
      <c r="A369" s="192"/>
      <c r="B369" s="268"/>
      <c r="C369" s="183"/>
      <c r="D369" s="183"/>
      <c r="E369" s="183"/>
      <c r="F369" s="183"/>
      <c r="G369" s="183"/>
      <c r="H369" s="269"/>
    </row>
    <row r="370" spans="1:8" x14ac:dyDescent="0.3">
      <c r="A370" s="192"/>
      <c r="B370" s="268"/>
      <c r="C370" s="183"/>
      <c r="D370" s="183"/>
      <c r="E370" s="183"/>
      <c r="F370" s="183"/>
      <c r="G370" s="183"/>
      <c r="H370" s="269"/>
    </row>
    <row r="371" spans="1:8" x14ac:dyDescent="0.3">
      <c r="A371" s="192"/>
      <c r="B371" s="268"/>
      <c r="C371" s="183"/>
      <c r="D371" s="183"/>
      <c r="E371" s="183"/>
      <c r="F371" s="183"/>
      <c r="G371" s="183"/>
      <c r="H371" s="269"/>
    </row>
    <row r="372" spans="1:8" x14ac:dyDescent="0.3">
      <c r="A372" s="192"/>
      <c r="B372" s="268"/>
      <c r="C372" s="183"/>
      <c r="D372" s="183"/>
      <c r="E372" s="183"/>
      <c r="F372" s="183"/>
      <c r="G372" s="183"/>
      <c r="H372" s="269"/>
    </row>
    <row r="373" spans="1:8" x14ac:dyDescent="0.3">
      <c r="A373" s="192"/>
      <c r="B373" s="268"/>
      <c r="C373" s="183"/>
      <c r="D373" s="183"/>
      <c r="E373" s="183"/>
      <c r="F373" s="183"/>
      <c r="G373" s="183"/>
      <c r="H373" s="269"/>
    </row>
    <row r="374" spans="1:8" x14ac:dyDescent="0.3">
      <c r="A374" s="192"/>
      <c r="B374" s="268"/>
      <c r="C374" s="183"/>
      <c r="D374" s="183"/>
      <c r="E374" s="183"/>
      <c r="F374" s="183"/>
      <c r="G374" s="183"/>
      <c r="H374" s="269"/>
    </row>
    <row r="375" spans="1:8" x14ac:dyDescent="0.3">
      <c r="A375" s="192"/>
      <c r="B375" s="268"/>
      <c r="C375" s="183"/>
      <c r="D375" s="183"/>
      <c r="E375" s="183"/>
      <c r="F375" s="183"/>
      <c r="G375" s="183"/>
      <c r="H375" s="269"/>
    </row>
    <row r="376" spans="1:8" x14ac:dyDescent="0.3">
      <c r="A376" s="192"/>
      <c r="B376" s="268"/>
      <c r="C376" s="183"/>
      <c r="D376" s="183"/>
      <c r="E376" s="183"/>
      <c r="F376" s="183"/>
      <c r="G376" s="183"/>
      <c r="H376" s="269"/>
    </row>
    <row r="377" spans="1:8" x14ac:dyDescent="0.3">
      <c r="A377" s="192"/>
      <c r="B377" s="268"/>
      <c r="C377" s="183"/>
      <c r="D377" s="183"/>
      <c r="E377" s="183"/>
      <c r="F377" s="183"/>
      <c r="G377" s="183"/>
      <c r="H377" s="269"/>
    </row>
    <row r="378" spans="1:8" x14ac:dyDescent="0.3">
      <c r="A378" s="192"/>
      <c r="B378" s="268"/>
      <c r="C378" s="183"/>
      <c r="D378" s="183"/>
      <c r="E378" s="183"/>
      <c r="F378" s="183"/>
      <c r="G378" s="183"/>
      <c r="H378" s="269"/>
    </row>
    <row r="379" spans="1:8" x14ac:dyDescent="0.3">
      <c r="A379" s="192"/>
      <c r="B379" s="268"/>
      <c r="C379" s="183"/>
      <c r="D379" s="183"/>
      <c r="E379" s="183"/>
      <c r="F379" s="183"/>
      <c r="G379" s="183"/>
      <c r="H379" s="269"/>
    </row>
    <row r="380" spans="1:8" x14ac:dyDescent="0.3">
      <c r="A380" s="192"/>
      <c r="B380" s="268"/>
      <c r="C380" s="183"/>
      <c r="D380" s="183"/>
      <c r="E380" s="183"/>
      <c r="F380" s="183"/>
      <c r="G380" s="183"/>
      <c r="H380" s="269"/>
    </row>
    <row r="381" spans="1:8" x14ac:dyDescent="0.3">
      <c r="A381" s="192"/>
      <c r="B381" s="268"/>
      <c r="C381" s="183"/>
      <c r="D381" s="183"/>
      <c r="E381" s="183"/>
      <c r="F381" s="183"/>
      <c r="G381" s="183"/>
      <c r="H381" s="269"/>
    </row>
    <row r="382" spans="1:8" x14ac:dyDescent="0.3">
      <c r="A382" s="192"/>
      <c r="B382" s="268"/>
      <c r="C382" s="183"/>
      <c r="D382" s="183"/>
      <c r="E382" s="183"/>
      <c r="F382" s="183"/>
      <c r="G382" s="183"/>
      <c r="H382" s="269"/>
    </row>
    <row r="383" spans="1:8" x14ac:dyDescent="0.3">
      <c r="A383" s="192"/>
      <c r="B383" s="268"/>
      <c r="C383" s="183"/>
      <c r="D383" s="183"/>
      <c r="E383" s="183"/>
      <c r="F383" s="183"/>
      <c r="G383" s="183"/>
      <c r="H383" s="269"/>
    </row>
    <row r="384" spans="1:8" x14ac:dyDescent="0.3">
      <c r="A384" s="192"/>
      <c r="B384" s="268"/>
      <c r="C384" s="183"/>
      <c r="D384" s="183"/>
      <c r="E384" s="183"/>
      <c r="F384" s="183"/>
      <c r="G384" s="183"/>
      <c r="H384" s="269"/>
    </row>
    <row r="385" spans="1:8" x14ac:dyDescent="0.3">
      <c r="A385" s="192"/>
      <c r="B385" s="268"/>
      <c r="C385" s="183"/>
      <c r="D385" s="183"/>
      <c r="E385" s="183"/>
      <c r="F385" s="183"/>
      <c r="G385" s="183"/>
      <c r="H385" s="269"/>
    </row>
    <row r="386" spans="1:8" x14ac:dyDescent="0.3">
      <c r="A386" s="192"/>
      <c r="B386" s="268"/>
      <c r="C386" s="183"/>
      <c r="D386" s="183"/>
      <c r="E386" s="183"/>
      <c r="F386" s="183"/>
      <c r="G386" s="183"/>
      <c r="H386" s="269"/>
    </row>
    <row r="387" spans="1:8" x14ac:dyDescent="0.3">
      <c r="A387" s="192"/>
      <c r="B387" s="268"/>
      <c r="C387" s="183"/>
      <c r="D387" s="183"/>
      <c r="E387" s="183"/>
      <c r="F387" s="183"/>
      <c r="G387" s="183"/>
      <c r="H387" s="269"/>
    </row>
    <row r="388" spans="1:8" x14ac:dyDescent="0.3">
      <c r="A388" s="192"/>
      <c r="B388" s="268"/>
      <c r="C388" s="183"/>
      <c r="D388" s="183"/>
      <c r="E388" s="183"/>
      <c r="F388" s="183"/>
      <c r="G388" s="183"/>
      <c r="H388" s="269"/>
    </row>
    <row r="389" spans="1:8" x14ac:dyDescent="0.3">
      <c r="A389" s="192"/>
      <c r="B389" s="268"/>
      <c r="C389" s="183"/>
      <c r="D389" s="183"/>
      <c r="E389" s="183"/>
      <c r="F389" s="183"/>
      <c r="G389" s="183"/>
      <c r="H389" s="269"/>
    </row>
    <row r="390" spans="1:8" x14ac:dyDescent="0.3">
      <c r="A390" s="192"/>
      <c r="B390" s="268"/>
      <c r="C390" s="183"/>
      <c r="D390" s="183"/>
      <c r="E390" s="183"/>
      <c r="F390" s="183"/>
      <c r="G390" s="183"/>
      <c r="H390" s="269"/>
    </row>
    <row r="391" spans="1:8" x14ac:dyDescent="0.3">
      <c r="A391" s="192"/>
      <c r="B391" s="268"/>
      <c r="C391" s="183"/>
      <c r="D391" s="183"/>
      <c r="E391" s="183"/>
      <c r="F391" s="183"/>
      <c r="G391" s="183"/>
      <c r="H391" s="269"/>
    </row>
    <row r="392" spans="1:8" x14ac:dyDescent="0.3">
      <c r="A392" s="192"/>
      <c r="B392" s="268"/>
      <c r="C392" s="183"/>
      <c r="D392" s="183"/>
      <c r="E392" s="183"/>
      <c r="F392" s="183"/>
      <c r="G392" s="183"/>
      <c r="H392" s="269"/>
    </row>
    <row r="393" spans="1:8" x14ac:dyDescent="0.3">
      <c r="A393" s="192"/>
      <c r="B393" s="268"/>
      <c r="C393" s="183"/>
      <c r="D393" s="183"/>
      <c r="E393" s="183"/>
      <c r="F393" s="183"/>
      <c r="G393" s="183"/>
      <c r="H393" s="269"/>
    </row>
    <row r="394" spans="1:8" x14ac:dyDescent="0.3">
      <c r="A394" s="192"/>
      <c r="B394" s="268"/>
      <c r="C394" s="183"/>
      <c r="D394" s="183"/>
      <c r="E394" s="183"/>
      <c r="F394" s="183"/>
      <c r="G394" s="183"/>
      <c r="H394" s="269"/>
    </row>
    <row r="395" spans="1:8" x14ac:dyDescent="0.3">
      <c r="A395" s="192"/>
      <c r="B395" s="268"/>
      <c r="C395" s="183"/>
      <c r="D395" s="183"/>
      <c r="E395" s="183"/>
      <c r="F395" s="183"/>
      <c r="G395" s="183"/>
      <c r="H395" s="269"/>
    </row>
    <row r="396" spans="1:8" x14ac:dyDescent="0.3">
      <c r="A396" s="192"/>
      <c r="B396" s="268"/>
      <c r="C396" s="183"/>
      <c r="D396" s="183"/>
      <c r="E396" s="183"/>
      <c r="F396" s="183"/>
      <c r="G396" s="183"/>
      <c r="H396" s="269"/>
    </row>
    <row r="397" spans="1:8" x14ac:dyDescent="0.3">
      <c r="A397" s="192"/>
      <c r="B397" s="268"/>
      <c r="C397" s="183"/>
      <c r="D397" s="183"/>
      <c r="E397" s="183"/>
      <c r="F397" s="183"/>
      <c r="G397" s="183"/>
      <c r="H397" s="269"/>
    </row>
    <row r="398" spans="1:8" x14ac:dyDescent="0.3">
      <c r="A398" s="192"/>
      <c r="B398" s="268"/>
      <c r="C398" s="183"/>
      <c r="D398" s="183"/>
      <c r="E398" s="183"/>
      <c r="F398" s="183"/>
      <c r="G398" s="183"/>
      <c r="H398" s="269"/>
    </row>
    <row r="399" spans="1:8" x14ac:dyDescent="0.3">
      <c r="A399" s="192"/>
      <c r="B399" s="268"/>
      <c r="C399" s="183"/>
      <c r="D399" s="183"/>
      <c r="E399" s="183"/>
      <c r="F399" s="183"/>
      <c r="G399" s="183"/>
      <c r="H399" s="269"/>
    </row>
    <row r="400" spans="1:8" x14ac:dyDescent="0.3">
      <c r="A400" s="192"/>
      <c r="B400" s="268"/>
      <c r="C400" s="183"/>
      <c r="D400" s="183"/>
      <c r="E400" s="183"/>
      <c r="F400" s="183"/>
      <c r="G400" s="183"/>
      <c r="H400" s="269"/>
    </row>
    <row r="401" spans="1:8" x14ac:dyDescent="0.3">
      <c r="A401" s="192"/>
      <c r="B401" s="268"/>
      <c r="C401" s="183"/>
      <c r="D401" s="183"/>
      <c r="E401" s="183"/>
      <c r="F401" s="183"/>
      <c r="G401" s="183"/>
      <c r="H401" s="269"/>
    </row>
    <row r="402" spans="1:8" x14ac:dyDescent="0.3">
      <c r="A402" s="192"/>
      <c r="B402" s="268"/>
      <c r="C402" s="183"/>
      <c r="D402" s="183"/>
      <c r="E402" s="183"/>
      <c r="F402" s="183"/>
      <c r="G402" s="183"/>
      <c r="H402" s="269"/>
    </row>
    <row r="403" spans="1:8" x14ac:dyDescent="0.3">
      <c r="A403" s="192"/>
      <c r="B403" s="268"/>
      <c r="C403" s="183"/>
      <c r="D403" s="183"/>
      <c r="E403" s="183"/>
      <c r="F403" s="183"/>
      <c r="G403" s="183"/>
      <c r="H403" s="269"/>
    </row>
    <row r="404" spans="1:8" x14ac:dyDescent="0.3">
      <c r="A404" s="192"/>
      <c r="B404" s="268"/>
      <c r="C404" s="183"/>
      <c r="D404" s="183"/>
      <c r="E404" s="183"/>
      <c r="F404" s="183"/>
      <c r="G404" s="183"/>
      <c r="H404" s="269"/>
    </row>
    <row r="405" spans="1:8" x14ac:dyDescent="0.3">
      <c r="A405" s="192"/>
      <c r="B405" s="268"/>
      <c r="C405" s="183"/>
      <c r="D405" s="183"/>
      <c r="E405" s="183"/>
      <c r="F405" s="183"/>
      <c r="G405" s="183"/>
      <c r="H405" s="269"/>
    </row>
    <row r="406" spans="1:8" x14ac:dyDescent="0.3">
      <c r="A406" s="192"/>
      <c r="B406" s="268"/>
      <c r="C406" s="183"/>
      <c r="D406" s="183"/>
      <c r="E406" s="183"/>
      <c r="F406" s="183"/>
      <c r="G406" s="183"/>
      <c r="H406" s="269"/>
    </row>
    <row r="407" spans="1:8" x14ac:dyDescent="0.3">
      <c r="A407" s="192"/>
      <c r="B407" s="268"/>
      <c r="C407" s="183"/>
      <c r="D407" s="183"/>
      <c r="E407" s="183"/>
      <c r="F407" s="183"/>
      <c r="G407" s="183"/>
      <c r="H407" s="269"/>
    </row>
    <row r="408" spans="1:8" x14ac:dyDescent="0.3">
      <c r="A408" s="192"/>
      <c r="B408" s="268"/>
      <c r="C408" s="183"/>
      <c r="D408" s="183"/>
      <c r="E408" s="183"/>
      <c r="F408" s="183"/>
      <c r="G408" s="183"/>
      <c r="H408" s="269"/>
    </row>
    <row r="409" spans="1:8" x14ac:dyDescent="0.3">
      <c r="A409" s="192"/>
      <c r="B409" s="268"/>
      <c r="C409" s="183"/>
      <c r="D409" s="183"/>
      <c r="E409" s="183"/>
      <c r="F409" s="183"/>
      <c r="G409" s="183"/>
      <c r="H409" s="269"/>
    </row>
    <row r="410" spans="1:8" x14ac:dyDescent="0.3">
      <c r="A410" s="192"/>
      <c r="B410" s="268"/>
      <c r="C410" s="183"/>
      <c r="D410" s="183"/>
      <c r="E410" s="183"/>
      <c r="F410" s="183"/>
      <c r="G410" s="183"/>
      <c r="H410" s="269"/>
    </row>
    <row r="411" spans="1:8" x14ac:dyDescent="0.3">
      <c r="A411" s="192"/>
      <c r="B411" s="268"/>
      <c r="C411" s="183"/>
      <c r="D411" s="183"/>
      <c r="E411" s="183"/>
      <c r="F411" s="183"/>
      <c r="G411" s="183"/>
      <c r="H411" s="269"/>
    </row>
    <row r="412" spans="1:8" x14ac:dyDescent="0.3">
      <c r="A412" s="192"/>
      <c r="B412" s="268"/>
      <c r="C412" s="183"/>
      <c r="D412" s="183"/>
      <c r="E412" s="183"/>
      <c r="F412" s="183"/>
      <c r="G412" s="183"/>
      <c r="H412" s="269"/>
    </row>
    <row r="413" spans="1:8" x14ac:dyDescent="0.3">
      <c r="A413" s="192"/>
      <c r="B413" s="268"/>
      <c r="C413" s="183"/>
      <c r="D413" s="183"/>
      <c r="E413" s="183"/>
      <c r="F413" s="183"/>
      <c r="G413" s="183"/>
      <c r="H413" s="269"/>
    </row>
    <row r="414" spans="1:8" x14ac:dyDescent="0.3">
      <c r="A414" s="192"/>
      <c r="B414" s="268"/>
      <c r="C414" s="183"/>
      <c r="D414" s="183"/>
      <c r="E414" s="183"/>
      <c r="F414" s="183"/>
      <c r="G414" s="183"/>
      <c r="H414" s="269"/>
    </row>
    <row r="415" spans="1:8" x14ac:dyDescent="0.3">
      <c r="A415" s="192"/>
      <c r="B415" s="268"/>
      <c r="C415" s="183"/>
      <c r="D415" s="183"/>
      <c r="E415" s="183"/>
      <c r="F415" s="183"/>
      <c r="G415" s="183"/>
      <c r="H415" s="269"/>
    </row>
    <row r="416" spans="1:8" x14ac:dyDescent="0.3">
      <c r="A416" s="192"/>
      <c r="B416" s="268"/>
      <c r="C416" s="183"/>
      <c r="D416" s="183"/>
      <c r="E416" s="183"/>
      <c r="F416" s="183"/>
      <c r="G416" s="183"/>
      <c r="H416" s="269"/>
    </row>
    <row r="417" spans="1:8" x14ac:dyDescent="0.3">
      <c r="A417" s="192"/>
      <c r="B417" s="268"/>
      <c r="C417" s="183"/>
      <c r="D417" s="183"/>
      <c r="E417" s="183"/>
      <c r="F417" s="183"/>
      <c r="G417" s="183"/>
      <c r="H417" s="269"/>
    </row>
    <row r="418" spans="1:8" x14ac:dyDescent="0.3">
      <c r="A418" s="192"/>
      <c r="B418" s="268"/>
      <c r="C418" s="183"/>
      <c r="D418" s="183"/>
      <c r="E418" s="183"/>
      <c r="F418" s="183"/>
      <c r="G418" s="183"/>
      <c r="H418" s="269"/>
    </row>
    <row r="419" spans="1:8" x14ac:dyDescent="0.3">
      <c r="A419" s="192"/>
      <c r="B419" s="268"/>
      <c r="C419" s="183"/>
      <c r="D419" s="183"/>
      <c r="E419" s="183"/>
      <c r="F419" s="183"/>
      <c r="G419" s="183"/>
      <c r="H419" s="269"/>
    </row>
    <row r="420" spans="1:8" x14ac:dyDescent="0.3">
      <c r="A420" s="192"/>
      <c r="B420" s="268"/>
      <c r="C420" s="183"/>
      <c r="D420" s="183"/>
      <c r="E420" s="183"/>
      <c r="F420" s="183"/>
      <c r="G420" s="183"/>
      <c r="H420" s="269"/>
    </row>
    <row r="421" spans="1:8" x14ac:dyDescent="0.3">
      <c r="A421" s="192"/>
      <c r="B421" s="268"/>
      <c r="C421" s="183"/>
      <c r="D421" s="183"/>
      <c r="E421" s="183"/>
      <c r="F421" s="183"/>
      <c r="G421" s="183"/>
      <c r="H421" s="269"/>
    </row>
    <row r="422" spans="1:8" x14ac:dyDescent="0.3">
      <c r="A422" s="192"/>
      <c r="B422" s="268"/>
      <c r="C422" s="183"/>
      <c r="D422" s="183"/>
      <c r="E422" s="183"/>
      <c r="F422" s="183"/>
      <c r="G422" s="183"/>
      <c r="H422" s="269"/>
    </row>
    <row r="423" spans="1:8" x14ac:dyDescent="0.3">
      <c r="A423" s="192"/>
      <c r="B423" s="268"/>
      <c r="C423" s="183"/>
      <c r="D423" s="183"/>
      <c r="E423" s="183"/>
      <c r="F423" s="183"/>
      <c r="G423" s="183"/>
      <c r="H423" s="269"/>
    </row>
    <row r="424" spans="1:8" x14ac:dyDescent="0.3">
      <c r="A424" s="192"/>
      <c r="B424" s="268"/>
      <c r="C424" s="183"/>
      <c r="D424" s="183"/>
      <c r="E424" s="183"/>
      <c r="F424" s="183"/>
      <c r="G424" s="183"/>
      <c r="H424" s="269"/>
    </row>
    <row r="425" spans="1:8" x14ac:dyDescent="0.3">
      <c r="A425" s="192"/>
      <c r="B425" s="268"/>
      <c r="C425" s="183"/>
      <c r="D425" s="183"/>
      <c r="E425" s="183"/>
      <c r="F425" s="183"/>
      <c r="G425" s="183"/>
      <c r="H425" s="269"/>
    </row>
    <row r="426" spans="1:8" x14ac:dyDescent="0.3">
      <c r="A426" s="192"/>
      <c r="B426" s="268"/>
      <c r="C426" s="183"/>
      <c r="D426" s="183"/>
      <c r="E426" s="183"/>
      <c r="F426" s="183"/>
      <c r="G426" s="183"/>
      <c r="H426" s="269"/>
    </row>
    <row r="427" spans="1:8" x14ac:dyDescent="0.3">
      <c r="A427" s="192"/>
      <c r="B427" s="268"/>
      <c r="C427" s="183"/>
      <c r="D427" s="183"/>
      <c r="E427" s="183"/>
      <c r="F427" s="183"/>
      <c r="G427" s="183"/>
      <c r="H427" s="269"/>
    </row>
    <row r="428" spans="1:8" x14ac:dyDescent="0.3">
      <c r="A428" s="192"/>
      <c r="B428" s="268"/>
      <c r="C428" s="183"/>
      <c r="D428" s="183"/>
      <c r="E428" s="183"/>
      <c r="F428" s="183"/>
      <c r="G428" s="183"/>
      <c r="H428" s="269"/>
    </row>
    <row r="429" spans="1:8" x14ac:dyDescent="0.3">
      <c r="A429" s="192"/>
      <c r="B429" s="268"/>
      <c r="C429" s="183"/>
      <c r="D429" s="183"/>
      <c r="E429" s="183"/>
      <c r="F429" s="183"/>
      <c r="G429" s="183"/>
      <c r="H429" s="269"/>
    </row>
    <row r="430" spans="1:8" x14ac:dyDescent="0.3">
      <c r="A430" s="192"/>
      <c r="B430" s="268"/>
      <c r="C430" s="183"/>
      <c r="D430" s="183"/>
      <c r="E430" s="183"/>
      <c r="F430" s="183"/>
      <c r="G430" s="183"/>
      <c r="H430" s="269"/>
    </row>
    <row r="431" spans="1:8" x14ac:dyDescent="0.3">
      <c r="A431" s="192"/>
      <c r="B431" s="268"/>
      <c r="C431" s="183"/>
      <c r="D431" s="183"/>
      <c r="E431" s="183"/>
      <c r="F431" s="183"/>
      <c r="G431" s="183"/>
      <c r="H431" s="269"/>
    </row>
    <row r="432" spans="1:8" x14ac:dyDescent="0.3">
      <c r="A432" s="192"/>
      <c r="B432" s="268"/>
      <c r="C432" s="183"/>
      <c r="D432" s="183"/>
      <c r="E432" s="183"/>
      <c r="F432" s="183"/>
      <c r="G432" s="183"/>
      <c r="H432" s="269"/>
    </row>
    <row r="433" spans="1:8" x14ac:dyDescent="0.3">
      <c r="A433" s="192"/>
      <c r="B433" s="268"/>
      <c r="C433" s="183"/>
      <c r="D433" s="183"/>
      <c r="E433" s="183"/>
      <c r="F433" s="183"/>
      <c r="G433" s="183"/>
      <c r="H433" s="269"/>
    </row>
    <row r="434" spans="1:8" x14ac:dyDescent="0.3">
      <c r="A434" s="192"/>
      <c r="B434" s="268"/>
      <c r="C434" s="183"/>
      <c r="D434" s="183"/>
      <c r="E434" s="183"/>
      <c r="F434" s="183"/>
      <c r="G434" s="183"/>
      <c r="H434" s="269"/>
    </row>
  </sheetData>
  <sheetProtection selectLockedCells="1"/>
  <mergeCells count="13">
    <mergeCell ref="J42:K42"/>
    <mergeCell ref="O42:P42"/>
    <mergeCell ref="B44:G44"/>
    <mergeCell ref="B53:F56"/>
    <mergeCell ref="A3:B3"/>
    <mergeCell ref="O8:P8"/>
    <mergeCell ref="B11:G11"/>
    <mergeCell ref="B21:F24"/>
    <mergeCell ref="J26:K26"/>
    <mergeCell ref="I11:T11"/>
    <mergeCell ref="O26:P26"/>
    <mergeCell ref="B28:G28"/>
    <mergeCell ref="B37:F40"/>
  </mergeCells>
  <phoneticPr fontId="54" type="noConversion"/>
  <dataValidations count="2">
    <dataValidation type="list" allowBlank="1" showInputMessage="1" showErrorMessage="1" sqref="C13:C19" xr:uid="{00000000-0002-0000-0400-000000000000}">
      <formula1>$C$102:$C$107</formula1>
    </dataValidation>
    <dataValidation type="list" allowBlank="1" showInputMessage="1" showErrorMessage="1" sqref="E13:E19" xr:uid="{00000000-0002-0000-0400-000001000000}">
      <formula1>$E$102:$E$107</formula1>
    </dataValidation>
  </dataValidations>
  <pageMargins left="0.66" right="0.68" top="1.01" bottom="0.984251969" header="0.56999999999999995" footer="0.4921259845"/>
  <pageSetup paperSize="9" scale="44" orientation="landscape" horizontalDpi="300" verticalDpi="300" r:id="rId1"/>
  <headerFooter alignWithMargins="0">
    <oddHeader>&amp;F</oddHeader>
    <oddFooter>&amp;A</oddFooter>
  </headerFooter>
  <rowBreaks count="1" manualBreakCount="1">
    <brk id="25" max="20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5">
    <tabColor indexed="9"/>
  </sheetPr>
  <dimension ref="A1:P30"/>
  <sheetViews>
    <sheetView zoomScaleSheetLayoutView="100" workbookViewId="0">
      <selection activeCell="B21" sqref="B21"/>
    </sheetView>
  </sheetViews>
  <sheetFormatPr defaultColWidth="11.44140625" defaultRowHeight="13.2" x14ac:dyDescent="0.3"/>
  <cols>
    <col min="1" max="1" width="32.6640625" style="13" customWidth="1"/>
    <col min="2" max="2" width="15.88671875" style="13" customWidth="1"/>
    <col min="3" max="3" width="7.44140625" style="21" customWidth="1"/>
    <col min="4" max="4" width="13.5546875" style="13" customWidth="1"/>
    <col min="5" max="5" width="12.6640625" style="13" customWidth="1"/>
    <col min="6" max="7" width="12.44140625" style="13" customWidth="1"/>
    <col min="8" max="8" width="14.6640625" style="31" customWidth="1"/>
    <col min="9" max="16" width="11.44140625" style="31"/>
    <col min="17" max="16384" width="11.44140625" style="13"/>
  </cols>
  <sheetData>
    <row r="1" spans="1:8" ht="19.5" customHeight="1" x14ac:dyDescent="0.3">
      <c r="A1" s="346"/>
      <c r="B1" s="347" t="s">
        <v>220</v>
      </c>
      <c r="C1" s="347" t="s">
        <v>221</v>
      </c>
      <c r="D1" s="347" t="s">
        <v>222</v>
      </c>
      <c r="E1" s="347" t="s">
        <v>223</v>
      </c>
      <c r="F1" s="347" t="s">
        <v>224</v>
      </c>
      <c r="G1" s="348" t="s">
        <v>225</v>
      </c>
      <c r="H1" s="366" t="s">
        <v>68</v>
      </c>
    </row>
    <row r="2" spans="1:8" x14ac:dyDescent="0.3">
      <c r="A2" s="349" t="s">
        <v>226</v>
      </c>
      <c r="B2" s="6"/>
      <c r="C2" s="7"/>
      <c r="D2" s="6"/>
      <c r="E2" s="6"/>
      <c r="F2" s="6"/>
      <c r="G2" s="350"/>
      <c r="H2" s="367"/>
    </row>
    <row r="3" spans="1:8" x14ac:dyDescent="0.3">
      <c r="A3" s="351"/>
      <c r="B3" s="304"/>
      <c r="C3" s="36"/>
      <c r="D3" s="305"/>
      <c r="E3" s="305"/>
      <c r="F3" s="305"/>
      <c r="G3" s="352"/>
      <c r="H3" s="368"/>
    </row>
    <row r="4" spans="1:8" x14ac:dyDescent="0.3">
      <c r="A4" s="353" t="s">
        <v>30</v>
      </c>
      <c r="B4" s="431">
        <v>1500</v>
      </c>
      <c r="C4" s="432">
        <v>0.5</v>
      </c>
      <c r="D4" s="433">
        <f>B4*C4</f>
        <v>750</v>
      </c>
      <c r="E4" s="433">
        <f>B4-D4</f>
        <v>750</v>
      </c>
      <c r="F4" s="433">
        <f>E4-D4</f>
        <v>0</v>
      </c>
      <c r="G4" s="434">
        <f>IF(F4-D4&lt;0,0,F4-D4)</f>
        <v>0</v>
      </c>
      <c r="H4" s="435">
        <f>B4*1.21</f>
        <v>1815</v>
      </c>
    </row>
    <row r="5" spans="1:8" x14ac:dyDescent="0.3">
      <c r="A5" s="274" t="s">
        <v>227</v>
      </c>
      <c r="B5" s="436">
        <f>SUM(B3:B4)</f>
        <v>1500</v>
      </c>
      <c r="C5" s="437"/>
      <c r="D5" s="436">
        <f>SUM(D2:D4)</f>
        <v>750</v>
      </c>
      <c r="E5" s="436">
        <f>SUM(E2:E4)</f>
        <v>750</v>
      </c>
      <c r="F5" s="436">
        <f>SUM(F2:F4)</f>
        <v>0</v>
      </c>
      <c r="G5" s="436">
        <f>SUM(G2:G4)</f>
        <v>0</v>
      </c>
      <c r="H5" s="436">
        <f>SUM(H3:H4)</f>
        <v>1815</v>
      </c>
    </row>
    <row r="6" spans="1:8" x14ac:dyDescent="0.3">
      <c r="A6" s="355"/>
      <c r="B6" s="10"/>
      <c r="C6" s="36"/>
      <c r="D6" s="10"/>
      <c r="E6" s="10"/>
      <c r="F6" s="10"/>
      <c r="G6" s="350"/>
      <c r="H6" s="370"/>
    </row>
    <row r="7" spans="1:8" x14ac:dyDescent="0.3">
      <c r="A7" s="349" t="s">
        <v>157</v>
      </c>
      <c r="B7" s="10"/>
      <c r="C7" s="36"/>
      <c r="D7" s="10"/>
      <c r="E7" s="10"/>
      <c r="F7" s="10"/>
      <c r="G7" s="350"/>
      <c r="H7" s="370"/>
    </row>
    <row r="8" spans="1:8" x14ac:dyDescent="0.3">
      <c r="A8" s="353" t="s">
        <v>228</v>
      </c>
      <c r="B8" s="161">
        <v>0</v>
      </c>
      <c r="C8" s="361">
        <v>0</v>
      </c>
      <c r="D8" s="162">
        <f t="shared" ref="D8:D22" si="0">B8*C8</f>
        <v>0</v>
      </c>
      <c r="E8" s="162">
        <f t="shared" ref="E8:E22" si="1">B8-D8</f>
        <v>0</v>
      </c>
      <c r="F8" s="162">
        <f>E8-D8</f>
        <v>0</v>
      </c>
      <c r="G8" s="354">
        <f>F8-D8</f>
        <v>0</v>
      </c>
      <c r="H8" s="369">
        <f>B8</f>
        <v>0</v>
      </c>
    </row>
    <row r="9" spans="1:8" x14ac:dyDescent="0.3">
      <c r="A9" s="353" t="s">
        <v>229</v>
      </c>
      <c r="B9" s="161"/>
      <c r="C9" s="361">
        <v>0.2</v>
      </c>
      <c r="D9" s="162">
        <f>+B9*C9</f>
        <v>0</v>
      </c>
      <c r="E9" s="162">
        <f>+B9-D9</f>
        <v>0</v>
      </c>
      <c r="F9" s="162">
        <f>+E9-D9</f>
        <v>0</v>
      </c>
      <c r="G9" s="354">
        <f>+F9-D9</f>
        <v>0</v>
      </c>
      <c r="H9" s="369">
        <f>+B9*1.21</f>
        <v>0</v>
      </c>
    </row>
    <row r="10" spans="1:8" x14ac:dyDescent="0.3">
      <c r="A10" s="353" t="s">
        <v>459</v>
      </c>
      <c r="B10" s="161">
        <f>2400+2000</f>
        <v>4400</v>
      </c>
      <c r="C10" s="361">
        <v>0.2</v>
      </c>
      <c r="D10" s="162">
        <f>+B10*C10</f>
        <v>880</v>
      </c>
      <c r="E10" s="162">
        <f>+B10-D10</f>
        <v>3520</v>
      </c>
      <c r="F10" s="162">
        <f>+E10-D10</f>
        <v>2640</v>
      </c>
      <c r="G10" s="354">
        <f>+F10-D10</f>
        <v>1760</v>
      </c>
      <c r="H10" s="369">
        <f>+B10*1.21</f>
        <v>5324</v>
      </c>
    </row>
    <row r="11" spans="1:8" x14ac:dyDescent="0.3">
      <c r="A11" s="353" t="s">
        <v>470</v>
      </c>
      <c r="B11" s="161">
        <v>3000</v>
      </c>
      <c r="C11" s="361">
        <v>0.2</v>
      </c>
      <c r="D11" s="162">
        <f t="shared" si="0"/>
        <v>600</v>
      </c>
      <c r="E11" s="162">
        <f t="shared" si="1"/>
        <v>2400</v>
      </c>
      <c r="F11" s="162">
        <f>E11-D11</f>
        <v>1800</v>
      </c>
      <c r="G11" s="354">
        <f>F11-D11</f>
        <v>1200</v>
      </c>
      <c r="H11" s="369">
        <f>B11*1.21</f>
        <v>3630</v>
      </c>
    </row>
    <row r="12" spans="1:8" x14ac:dyDescent="0.3">
      <c r="A12" s="356"/>
      <c r="B12" s="10"/>
      <c r="C12" s="36"/>
      <c r="D12" s="10"/>
      <c r="E12" s="10"/>
      <c r="F12" s="10"/>
      <c r="G12" s="350"/>
      <c r="H12" s="370"/>
    </row>
    <row r="13" spans="1:8" x14ac:dyDescent="0.3">
      <c r="A13" s="274" t="s">
        <v>230</v>
      </c>
      <c r="B13" s="436">
        <f>SUM(B8:B11)</f>
        <v>7400</v>
      </c>
      <c r="C13" s="437"/>
      <c r="D13" s="436">
        <f>SUM(D8:D12)</f>
        <v>1480</v>
      </c>
      <c r="E13" s="436">
        <f t="shared" ref="E13:G13" si="2">SUM(E8:E12)</f>
        <v>5920</v>
      </c>
      <c r="F13" s="436">
        <f t="shared" si="2"/>
        <v>4440</v>
      </c>
      <c r="G13" s="436">
        <f t="shared" si="2"/>
        <v>2960</v>
      </c>
      <c r="H13" s="436">
        <f>SUM(H8:H12)</f>
        <v>8954</v>
      </c>
    </row>
    <row r="14" spans="1:8" x14ac:dyDescent="0.3">
      <c r="A14" s="353"/>
      <c r="B14" s="10"/>
      <c r="C14" s="36"/>
      <c r="D14" s="10"/>
      <c r="E14" s="10"/>
      <c r="F14" s="10"/>
      <c r="G14" s="350"/>
      <c r="H14" s="370"/>
    </row>
    <row r="15" spans="1:8" x14ac:dyDescent="0.3">
      <c r="A15" s="349" t="s">
        <v>158</v>
      </c>
      <c r="B15" s="10"/>
      <c r="C15" s="36"/>
      <c r="D15" s="10"/>
      <c r="E15" s="10"/>
      <c r="F15" s="10"/>
      <c r="G15" s="350"/>
      <c r="H15" s="370"/>
    </row>
    <row r="16" spans="1:8" x14ac:dyDescent="0.3">
      <c r="A16" s="353" t="s">
        <v>42</v>
      </c>
      <c r="B16" s="161"/>
      <c r="C16" s="361">
        <v>0</v>
      </c>
      <c r="D16" s="162">
        <f t="shared" si="0"/>
        <v>0</v>
      </c>
      <c r="E16" s="162">
        <f t="shared" si="1"/>
        <v>0</v>
      </c>
      <c r="F16" s="162">
        <f t="shared" ref="F16:F22" si="3">E16-D16</f>
        <v>0</v>
      </c>
      <c r="G16" s="354">
        <f t="shared" ref="G16:G22" si="4">F16-D16</f>
        <v>0</v>
      </c>
      <c r="H16" s="369">
        <f>B16</f>
        <v>0</v>
      </c>
    </row>
    <row r="17" spans="1:8" x14ac:dyDescent="0.3">
      <c r="A17" s="353" t="s">
        <v>44</v>
      </c>
      <c r="B17" s="161"/>
      <c r="C17" s="361">
        <f>1/20</f>
        <v>0.05</v>
      </c>
      <c r="D17" s="162">
        <f t="shared" si="0"/>
        <v>0</v>
      </c>
      <c r="E17" s="162">
        <f t="shared" si="1"/>
        <v>0</v>
      </c>
      <c r="F17" s="162">
        <f t="shared" si="3"/>
        <v>0</v>
      </c>
      <c r="G17" s="354">
        <f t="shared" si="4"/>
        <v>0</v>
      </c>
      <c r="H17" s="369">
        <f>B17*1.21</f>
        <v>0</v>
      </c>
    </row>
    <row r="18" spans="1:8" ht="26.4" x14ac:dyDescent="0.3">
      <c r="A18" s="357" t="s">
        <v>46</v>
      </c>
      <c r="B18" s="163">
        <f>'Détails investissements'!M41</f>
        <v>2000</v>
      </c>
      <c r="C18" s="361">
        <f>1/9</f>
        <v>0.1111111111111111</v>
      </c>
      <c r="D18" s="162">
        <f>B18*C18</f>
        <v>222.2222222222222</v>
      </c>
      <c r="E18" s="162">
        <f>B18-D18</f>
        <v>1777.7777777777778</v>
      </c>
      <c r="F18" s="162">
        <f t="shared" si="3"/>
        <v>1555.5555555555557</v>
      </c>
      <c r="G18" s="354">
        <f t="shared" si="4"/>
        <v>1333.3333333333335</v>
      </c>
      <c r="H18" s="369">
        <f>'Détails investissements'!O41</f>
        <v>2120</v>
      </c>
    </row>
    <row r="19" spans="1:8" x14ac:dyDescent="0.3">
      <c r="A19" s="353" t="s">
        <v>48</v>
      </c>
      <c r="B19" s="163">
        <f>'Détails investissements'!D41</f>
        <v>47804.652809917352</v>
      </c>
      <c r="C19" s="361">
        <v>0.2</v>
      </c>
      <c r="D19" s="162">
        <f t="shared" si="0"/>
        <v>9560.9305619834704</v>
      </c>
      <c r="E19" s="162">
        <f t="shared" si="1"/>
        <v>38243.722247933882</v>
      </c>
      <c r="F19" s="162">
        <f t="shared" si="3"/>
        <v>28682.791685950411</v>
      </c>
      <c r="G19" s="354">
        <f t="shared" si="4"/>
        <v>19121.861123966941</v>
      </c>
      <c r="H19" s="369">
        <f>'Détails investissements'!F41</f>
        <v>33704.935299999997</v>
      </c>
    </row>
    <row r="20" spans="1:8" x14ac:dyDescent="0.3">
      <c r="A20" s="353" t="s">
        <v>460</v>
      </c>
      <c r="B20" s="161">
        <f>7000</f>
        <v>7000</v>
      </c>
      <c r="C20" s="361">
        <v>0.2</v>
      </c>
      <c r="D20" s="162">
        <f t="shared" si="0"/>
        <v>1400</v>
      </c>
      <c r="E20" s="162">
        <f t="shared" si="1"/>
        <v>5600</v>
      </c>
      <c r="F20" s="162">
        <f t="shared" si="3"/>
        <v>4200</v>
      </c>
      <c r="G20" s="354">
        <f t="shared" si="4"/>
        <v>2800</v>
      </c>
      <c r="H20" s="369">
        <f>B20*1.21</f>
        <v>8470</v>
      </c>
    </row>
    <row r="21" spans="1:8" x14ac:dyDescent="0.3">
      <c r="A21" s="353" t="s">
        <v>231</v>
      </c>
      <c r="B21" s="162">
        <f>'Amortissement leasing'!C1</f>
        <v>0</v>
      </c>
      <c r="C21" s="361">
        <v>0.25</v>
      </c>
      <c r="D21" s="162">
        <f t="shared" si="0"/>
        <v>0</v>
      </c>
      <c r="E21" s="162">
        <f t="shared" si="1"/>
        <v>0</v>
      </c>
      <c r="F21" s="162">
        <f t="shared" si="3"/>
        <v>0</v>
      </c>
      <c r="G21" s="354">
        <f t="shared" si="4"/>
        <v>0</v>
      </c>
      <c r="H21" s="371">
        <f>B21</f>
        <v>0</v>
      </c>
    </row>
    <row r="22" spans="1:8" x14ac:dyDescent="0.3">
      <c r="A22" s="353" t="s">
        <v>52</v>
      </c>
      <c r="B22" s="161"/>
      <c r="C22" s="361">
        <v>0.33</v>
      </c>
      <c r="D22" s="162">
        <f t="shared" si="0"/>
        <v>0</v>
      </c>
      <c r="E22" s="162">
        <f t="shared" si="1"/>
        <v>0</v>
      </c>
      <c r="F22" s="162">
        <f t="shared" si="3"/>
        <v>0</v>
      </c>
      <c r="G22" s="354">
        <f t="shared" si="4"/>
        <v>0</v>
      </c>
      <c r="H22" s="369">
        <f>B22*1.21</f>
        <v>0</v>
      </c>
    </row>
    <row r="23" spans="1:8" x14ac:dyDescent="0.3">
      <c r="A23" s="353"/>
      <c r="B23" s="10"/>
      <c r="C23" s="36"/>
      <c r="D23" s="10"/>
      <c r="E23" s="10"/>
      <c r="F23" s="10"/>
      <c r="G23" s="350"/>
      <c r="H23" s="370"/>
    </row>
    <row r="24" spans="1:8" x14ac:dyDescent="0.3">
      <c r="A24" s="274" t="s">
        <v>232</v>
      </c>
      <c r="B24" s="436">
        <f>SUM(B16:B23)</f>
        <v>56804.652809917352</v>
      </c>
      <c r="C24" s="437"/>
      <c r="D24" s="436">
        <f>SUM(D16:D23)</f>
        <v>11183.152784205693</v>
      </c>
      <c r="E24" s="436">
        <f>SUM(E16:E23)</f>
        <v>45621.500025711663</v>
      </c>
      <c r="F24" s="436">
        <f>SUM(F16:F23)</f>
        <v>34438.347241505966</v>
      </c>
      <c r="G24" s="436">
        <f>SUM(G16:G23)</f>
        <v>23255.194457300273</v>
      </c>
      <c r="H24" s="436">
        <f>SUM(H16:H23)</f>
        <v>44294.935299999997</v>
      </c>
    </row>
    <row r="25" spans="1:8" x14ac:dyDescent="0.3">
      <c r="A25" s="355"/>
      <c r="B25" s="10"/>
      <c r="C25" s="11"/>
      <c r="D25" s="10"/>
      <c r="E25" s="10"/>
      <c r="F25" s="10"/>
      <c r="G25" s="350"/>
      <c r="H25" s="372"/>
    </row>
    <row r="26" spans="1:8" ht="13.8" thickBot="1" x14ac:dyDescent="0.35">
      <c r="A26" s="358" t="s">
        <v>69</v>
      </c>
      <c r="B26" s="359">
        <f>B5+B13+B24</f>
        <v>65704.652809917345</v>
      </c>
      <c r="C26" s="359"/>
      <c r="D26" s="359">
        <f>D5+D13+D24</f>
        <v>13413.152784205693</v>
      </c>
      <c r="E26" s="359">
        <f>E5+E13+E24</f>
        <v>52291.500025711663</v>
      </c>
      <c r="F26" s="359">
        <f>F5+F13+F24</f>
        <v>38878.347241505966</v>
      </c>
      <c r="G26" s="360">
        <f>G5+G13+G24</f>
        <v>26215.194457300273</v>
      </c>
      <c r="H26" s="359">
        <f>H5+H13+H24</f>
        <v>55063.935299999997</v>
      </c>
    </row>
    <row r="27" spans="1:8" ht="13.8" thickBot="1" x14ac:dyDescent="0.35">
      <c r="H27" s="597"/>
    </row>
    <row r="28" spans="1:8" x14ac:dyDescent="0.3">
      <c r="A28" s="574" t="s">
        <v>233</v>
      </c>
      <c r="B28" s="575" t="s">
        <v>234</v>
      </c>
      <c r="C28" s="576"/>
      <c r="D28" s="577"/>
      <c r="H28" s="597"/>
    </row>
    <row r="29" spans="1:8" x14ac:dyDescent="0.3">
      <c r="A29" s="578" t="s">
        <v>235</v>
      </c>
      <c r="B29" s="579" t="s">
        <v>236</v>
      </c>
      <c r="C29" s="580"/>
      <c r="D29" s="577"/>
      <c r="H29" s="597"/>
    </row>
    <row r="30" spans="1:8" ht="13.8" thickBot="1" x14ac:dyDescent="0.35">
      <c r="A30" s="581"/>
      <c r="B30" s="582" t="s">
        <v>237</v>
      </c>
      <c r="C30" s="583"/>
      <c r="H30" s="597"/>
    </row>
  </sheetData>
  <sheetProtection selectLockedCells="1"/>
  <phoneticPr fontId="0" type="noConversion"/>
  <hyperlinks>
    <hyperlink ref="B28" r:id="rId1" xr:uid="{00000000-0004-0000-0500-000000000000}"/>
    <hyperlink ref="B29" r:id="rId2" xr:uid="{00000000-0004-0000-0500-000001000000}"/>
    <hyperlink ref="B30" r:id="rId3" xr:uid="{00000000-0004-0000-0500-000002000000}"/>
  </hyperlinks>
  <pageMargins left="0.78740157499999996" right="0.78740157499999996" top="0.984251969" bottom="0.984251969" header="0.4921259845" footer="0.4921259845"/>
  <pageSetup paperSize="9" scale="90" orientation="landscape" horizontalDpi="300" verticalDpi="300" r:id="rId4"/>
  <headerFooter alignWithMargins="0">
    <oddHeader>&amp;F</oddHeader>
    <oddFooter>&amp;A</oddFooter>
  </headerFooter>
  <legacy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P114"/>
  <sheetViews>
    <sheetView zoomScaleSheetLayoutView="100" workbookViewId="0">
      <selection activeCell="B12" sqref="B12"/>
    </sheetView>
  </sheetViews>
  <sheetFormatPr defaultColWidth="11.44140625" defaultRowHeight="13.2" x14ac:dyDescent="0.25"/>
  <cols>
    <col min="1" max="1" width="28.6640625" style="150" customWidth="1"/>
    <col min="2" max="2" width="11.88671875" style="150" bestFit="1" customWidth="1"/>
    <col min="3" max="3" width="11.44140625" style="150"/>
    <col min="4" max="4" width="11.88671875" style="150" bestFit="1" customWidth="1"/>
    <col min="5" max="6" width="11.88671875" style="150" customWidth="1"/>
    <col min="7" max="9" width="11.44140625" style="150"/>
    <col min="10" max="10" width="17.44140625" style="150" customWidth="1"/>
    <col min="11" max="11" width="11.88671875" style="150" bestFit="1" customWidth="1"/>
    <col min="12" max="12" width="11.44140625" style="150"/>
    <col min="13" max="14" width="11.88671875" style="150" bestFit="1" customWidth="1"/>
    <col min="15" max="15" width="11.88671875" style="150" customWidth="1"/>
    <col min="16" max="16" width="12.33203125" style="150" customWidth="1"/>
    <col min="17" max="16384" width="11.44140625" style="150"/>
  </cols>
  <sheetData>
    <row r="1" spans="1:16" ht="16.2" x14ac:dyDescent="0.35">
      <c r="A1" s="149" t="s">
        <v>238</v>
      </c>
    </row>
    <row r="3" spans="1:16" s="155" customFormat="1" ht="32.25" customHeight="1" x14ac:dyDescent="0.25">
      <c r="A3" s="156" t="s">
        <v>239</v>
      </c>
      <c r="B3" s="638" t="s">
        <v>240</v>
      </c>
      <c r="C3" s="638" t="s">
        <v>241</v>
      </c>
      <c r="D3" s="638" t="s">
        <v>242</v>
      </c>
      <c r="E3" s="638" t="s">
        <v>243</v>
      </c>
      <c r="F3" s="638" t="s">
        <v>244</v>
      </c>
      <c r="G3" s="638" t="s">
        <v>245</v>
      </c>
      <c r="J3" s="157" t="s">
        <v>246</v>
      </c>
      <c r="K3" s="638" t="s">
        <v>240</v>
      </c>
      <c r="L3" s="638" t="s">
        <v>241</v>
      </c>
      <c r="M3" s="638" t="s">
        <v>242</v>
      </c>
      <c r="N3" s="638" t="s">
        <v>247</v>
      </c>
      <c r="O3" s="638" t="s">
        <v>244</v>
      </c>
      <c r="P3" s="638" t="s">
        <v>245</v>
      </c>
    </row>
    <row r="4" spans="1:16" x14ac:dyDescent="0.25">
      <c r="A4" s="603" t="s">
        <v>457</v>
      </c>
      <c r="B4" s="623">
        <v>500</v>
      </c>
      <c r="C4" s="604">
        <v>1</v>
      </c>
      <c r="D4" s="606">
        <f>B4*C4</f>
        <v>500</v>
      </c>
      <c r="E4" s="639">
        <v>1.06</v>
      </c>
      <c r="F4" s="606">
        <f>B4*C4*E4</f>
        <v>530</v>
      </c>
      <c r="G4" s="605"/>
      <c r="J4" s="603" t="s">
        <v>456</v>
      </c>
      <c r="K4" s="602">
        <v>1000</v>
      </c>
      <c r="L4" s="604">
        <v>1</v>
      </c>
      <c r="M4" s="606">
        <f>K4*L4</f>
        <v>1000</v>
      </c>
      <c r="N4" s="602">
        <v>1.06</v>
      </c>
      <c r="O4" s="606">
        <f>K4*L4*N4</f>
        <v>1060</v>
      </c>
      <c r="P4" s="605"/>
    </row>
    <row r="5" spans="1:16" x14ac:dyDescent="0.25">
      <c r="A5" s="603" t="s">
        <v>468</v>
      </c>
      <c r="B5" s="602">
        <v>5500</v>
      </c>
      <c r="C5" s="604">
        <v>2</v>
      </c>
      <c r="D5" s="606">
        <f>B5*C5</f>
        <v>11000</v>
      </c>
      <c r="E5" s="639">
        <v>1</v>
      </c>
      <c r="F5" s="606">
        <f t="shared" ref="F5:F40" si="0">B5*C5*E5</f>
        <v>11000</v>
      </c>
      <c r="G5" s="605"/>
      <c r="J5" s="603" t="s">
        <v>458</v>
      </c>
      <c r="K5" s="602">
        <v>1000</v>
      </c>
      <c r="L5" s="604">
        <v>1</v>
      </c>
      <c r="M5" s="606">
        <f t="shared" ref="M5:M40" si="1">K5*L5</f>
        <v>1000</v>
      </c>
      <c r="N5" s="602">
        <v>1.06</v>
      </c>
      <c r="O5" s="606">
        <f t="shared" ref="O5:O40" si="2">K5*L5*N5</f>
        <v>1060</v>
      </c>
      <c r="P5" s="605"/>
    </row>
    <row r="6" spans="1:16" x14ac:dyDescent="0.25">
      <c r="A6" s="603" t="s">
        <v>461</v>
      </c>
      <c r="B6" s="623">
        <v>2727.23</v>
      </c>
      <c r="C6" s="604">
        <v>1</v>
      </c>
      <c r="D6" s="606">
        <f>B6*C6</f>
        <v>2727.23</v>
      </c>
      <c r="E6" s="639">
        <v>1.21</v>
      </c>
      <c r="F6" s="606">
        <f t="shared" si="0"/>
        <v>3299.9483</v>
      </c>
      <c r="G6" s="605"/>
      <c r="J6" s="603" t="s">
        <v>248</v>
      </c>
      <c r="K6" s="602"/>
      <c r="L6" s="604"/>
      <c r="M6" s="606">
        <f t="shared" si="1"/>
        <v>0</v>
      </c>
      <c r="N6" s="602"/>
      <c r="O6" s="606">
        <f t="shared" si="2"/>
        <v>0</v>
      </c>
      <c r="P6" s="605"/>
    </row>
    <row r="7" spans="1:16" x14ac:dyDescent="0.25">
      <c r="A7" s="603" t="s">
        <v>487</v>
      </c>
      <c r="B7" s="602">
        <v>1408.13</v>
      </c>
      <c r="C7" s="604">
        <v>2</v>
      </c>
      <c r="D7" s="606">
        <f t="shared" ref="D7:D40" si="3">B7*C7</f>
        <v>2816.26</v>
      </c>
      <c r="E7" s="639"/>
      <c r="F7" s="606">
        <f t="shared" si="0"/>
        <v>0</v>
      </c>
      <c r="G7" s="605"/>
      <c r="J7" s="603" t="s">
        <v>248</v>
      </c>
      <c r="K7" s="602"/>
      <c r="L7" s="604"/>
      <c r="M7" s="606">
        <f t="shared" si="1"/>
        <v>0</v>
      </c>
      <c r="N7" s="602"/>
      <c r="O7" s="606">
        <f t="shared" si="2"/>
        <v>0</v>
      </c>
      <c r="P7" s="605"/>
    </row>
    <row r="8" spans="1:16" x14ac:dyDescent="0.25">
      <c r="A8" s="603" t="s">
        <v>488</v>
      </c>
      <c r="B8" s="623">
        <v>7334.7</v>
      </c>
      <c r="C8" s="604">
        <v>1</v>
      </c>
      <c r="D8" s="606">
        <f t="shared" si="3"/>
        <v>7334.7</v>
      </c>
      <c r="E8" s="639">
        <v>1.21</v>
      </c>
      <c r="F8" s="606">
        <f t="shared" si="0"/>
        <v>8874.9869999999992</v>
      </c>
      <c r="G8" s="605"/>
      <c r="J8" s="603" t="s">
        <v>248</v>
      </c>
      <c r="K8" s="602"/>
      <c r="L8" s="604"/>
      <c r="M8" s="606">
        <f t="shared" si="1"/>
        <v>0</v>
      </c>
      <c r="N8" s="602"/>
      <c r="O8" s="606">
        <f t="shared" si="2"/>
        <v>0</v>
      </c>
      <c r="P8" s="605"/>
    </row>
    <row r="9" spans="1:16" x14ac:dyDescent="0.25">
      <c r="A9" s="603" t="s">
        <v>489</v>
      </c>
      <c r="B9" s="602">
        <v>162</v>
      </c>
      <c r="C9" s="604">
        <v>1</v>
      </c>
      <c r="D9" s="606">
        <f t="shared" si="3"/>
        <v>162</v>
      </c>
      <c r="E9" s="639"/>
      <c r="F9" s="606">
        <f t="shared" si="0"/>
        <v>0</v>
      </c>
      <c r="G9" s="605"/>
      <c r="J9" s="603" t="s">
        <v>248</v>
      </c>
      <c r="K9" s="602"/>
      <c r="L9" s="604"/>
      <c r="M9" s="606">
        <f t="shared" si="1"/>
        <v>0</v>
      </c>
      <c r="N9" s="602"/>
      <c r="O9" s="606">
        <f t="shared" si="2"/>
        <v>0</v>
      </c>
      <c r="P9" s="605"/>
    </row>
    <row r="10" spans="1:16" x14ac:dyDescent="0.25">
      <c r="A10" s="603" t="s">
        <v>494</v>
      </c>
      <c r="B10" s="602">
        <f>10000/1.21</f>
        <v>8264.4628099173551</v>
      </c>
      <c r="C10" s="604">
        <v>1</v>
      </c>
      <c r="D10" s="606">
        <f t="shared" si="3"/>
        <v>8264.4628099173551</v>
      </c>
      <c r="E10" s="639">
        <v>1.21</v>
      </c>
      <c r="F10" s="606">
        <f t="shared" si="0"/>
        <v>10000</v>
      </c>
      <c r="G10" s="605"/>
      <c r="J10" s="603" t="s">
        <v>248</v>
      </c>
      <c r="K10" s="602"/>
      <c r="L10" s="604"/>
      <c r="M10" s="606">
        <f t="shared" si="1"/>
        <v>0</v>
      </c>
      <c r="N10" s="602"/>
      <c r="O10" s="606">
        <f t="shared" si="2"/>
        <v>0</v>
      </c>
      <c r="P10" s="605"/>
    </row>
    <row r="11" spans="1:16" x14ac:dyDescent="0.25">
      <c r="A11" s="603" t="s">
        <v>495</v>
      </c>
      <c r="B11" s="602">
        <v>7500</v>
      </c>
      <c r="C11" s="604">
        <v>2</v>
      </c>
      <c r="D11" s="606">
        <f t="shared" si="3"/>
        <v>15000</v>
      </c>
      <c r="E11" s="639"/>
      <c r="F11" s="606">
        <f t="shared" si="0"/>
        <v>0</v>
      </c>
      <c r="G11" s="605"/>
      <c r="J11" s="603" t="s">
        <v>248</v>
      </c>
      <c r="K11" s="602"/>
      <c r="L11" s="604"/>
      <c r="M11" s="606">
        <f t="shared" si="1"/>
        <v>0</v>
      </c>
      <c r="N11" s="602"/>
      <c r="O11" s="606">
        <f t="shared" si="2"/>
        <v>0</v>
      </c>
      <c r="P11" s="605"/>
    </row>
    <row r="12" spans="1:16" x14ac:dyDescent="0.25">
      <c r="A12" s="603" t="s">
        <v>248</v>
      </c>
      <c r="B12" s="602"/>
      <c r="C12" s="604"/>
      <c r="D12" s="606">
        <f t="shared" si="3"/>
        <v>0</v>
      </c>
      <c r="E12" s="639"/>
      <c r="F12" s="606">
        <f t="shared" si="0"/>
        <v>0</v>
      </c>
      <c r="G12" s="605"/>
      <c r="J12" s="603" t="s">
        <v>248</v>
      </c>
      <c r="K12" s="602"/>
      <c r="L12" s="604"/>
      <c r="M12" s="606">
        <f t="shared" si="1"/>
        <v>0</v>
      </c>
      <c r="N12" s="602"/>
      <c r="O12" s="606">
        <f t="shared" si="2"/>
        <v>0</v>
      </c>
      <c r="P12" s="605"/>
    </row>
    <row r="13" spans="1:16" x14ac:dyDescent="0.25">
      <c r="A13" s="603" t="s">
        <v>248</v>
      </c>
      <c r="B13" s="602"/>
      <c r="C13" s="604"/>
      <c r="D13" s="606">
        <f t="shared" si="3"/>
        <v>0</v>
      </c>
      <c r="E13" s="639"/>
      <c r="F13" s="606">
        <f t="shared" si="0"/>
        <v>0</v>
      </c>
      <c r="G13" s="605"/>
      <c r="J13" s="603" t="s">
        <v>248</v>
      </c>
      <c r="K13" s="602"/>
      <c r="L13" s="604"/>
      <c r="M13" s="606">
        <f t="shared" si="1"/>
        <v>0</v>
      </c>
      <c r="N13" s="602"/>
      <c r="O13" s="606">
        <f t="shared" si="2"/>
        <v>0</v>
      </c>
      <c r="P13" s="605"/>
    </row>
    <row r="14" spans="1:16" x14ac:dyDescent="0.25">
      <c r="A14" s="603" t="s">
        <v>248</v>
      </c>
      <c r="B14" s="602"/>
      <c r="C14" s="604"/>
      <c r="D14" s="606">
        <f t="shared" si="3"/>
        <v>0</v>
      </c>
      <c r="E14" s="639"/>
      <c r="F14" s="606">
        <f t="shared" si="0"/>
        <v>0</v>
      </c>
      <c r="G14" s="605"/>
      <c r="J14" s="603" t="s">
        <v>248</v>
      </c>
      <c r="K14" s="602"/>
      <c r="L14" s="604"/>
      <c r="M14" s="606">
        <f t="shared" si="1"/>
        <v>0</v>
      </c>
      <c r="N14" s="602"/>
      <c r="O14" s="606">
        <f t="shared" si="2"/>
        <v>0</v>
      </c>
      <c r="P14" s="605"/>
    </row>
    <row r="15" spans="1:16" x14ac:dyDescent="0.25">
      <c r="A15" s="603" t="s">
        <v>248</v>
      </c>
      <c r="B15" s="602"/>
      <c r="C15" s="604"/>
      <c r="D15" s="606">
        <f t="shared" si="3"/>
        <v>0</v>
      </c>
      <c r="E15" s="639"/>
      <c r="F15" s="606">
        <f t="shared" si="0"/>
        <v>0</v>
      </c>
      <c r="G15" s="605"/>
      <c r="J15" s="603" t="s">
        <v>248</v>
      </c>
      <c r="K15" s="602"/>
      <c r="L15" s="604"/>
      <c r="M15" s="606">
        <f t="shared" si="1"/>
        <v>0</v>
      </c>
      <c r="N15" s="602"/>
      <c r="O15" s="606">
        <f t="shared" si="2"/>
        <v>0</v>
      </c>
      <c r="P15" s="605"/>
    </row>
    <row r="16" spans="1:16" x14ac:dyDescent="0.25">
      <c r="A16" s="603" t="s">
        <v>248</v>
      </c>
      <c r="B16" s="602"/>
      <c r="C16" s="604"/>
      <c r="D16" s="606">
        <f t="shared" si="3"/>
        <v>0</v>
      </c>
      <c r="E16" s="639"/>
      <c r="F16" s="606">
        <f t="shared" si="0"/>
        <v>0</v>
      </c>
      <c r="G16" s="605"/>
      <c r="J16" s="603" t="s">
        <v>248</v>
      </c>
      <c r="K16" s="602"/>
      <c r="L16" s="604"/>
      <c r="M16" s="606">
        <f t="shared" si="1"/>
        <v>0</v>
      </c>
      <c r="N16" s="602"/>
      <c r="O16" s="606">
        <f t="shared" si="2"/>
        <v>0</v>
      </c>
      <c r="P16" s="605"/>
    </row>
    <row r="17" spans="1:16" x14ac:dyDescent="0.25">
      <c r="A17" s="603" t="s">
        <v>248</v>
      </c>
      <c r="B17" s="602"/>
      <c r="C17" s="604"/>
      <c r="D17" s="606">
        <f t="shared" si="3"/>
        <v>0</v>
      </c>
      <c r="E17" s="639"/>
      <c r="F17" s="606">
        <f t="shared" si="0"/>
        <v>0</v>
      </c>
      <c r="G17" s="605"/>
      <c r="J17" s="603" t="s">
        <v>248</v>
      </c>
      <c r="K17" s="602"/>
      <c r="L17" s="604"/>
      <c r="M17" s="606">
        <f t="shared" si="1"/>
        <v>0</v>
      </c>
      <c r="N17" s="602"/>
      <c r="O17" s="606">
        <f t="shared" si="2"/>
        <v>0</v>
      </c>
      <c r="P17" s="605"/>
    </row>
    <row r="18" spans="1:16" x14ac:dyDescent="0.25">
      <c r="A18" s="603" t="s">
        <v>248</v>
      </c>
      <c r="B18" s="602"/>
      <c r="C18" s="604"/>
      <c r="D18" s="606">
        <f t="shared" si="3"/>
        <v>0</v>
      </c>
      <c r="E18" s="639"/>
      <c r="F18" s="606">
        <f t="shared" si="0"/>
        <v>0</v>
      </c>
      <c r="G18" s="605"/>
      <c r="J18" s="603" t="s">
        <v>248</v>
      </c>
      <c r="K18" s="602"/>
      <c r="L18" s="604"/>
      <c r="M18" s="606">
        <f t="shared" si="1"/>
        <v>0</v>
      </c>
      <c r="N18" s="602"/>
      <c r="O18" s="606">
        <f t="shared" si="2"/>
        <v>0</v>
      </c>
      <c r="P18" s="605"/>
    </row>
    <row r="19" spans="1:16" x14ac:dyDescent="0.25">
      <c r="A19" s="603" t="s">
        <v>248</v>
      </c>
      <c r="B19" s="602"/>
      <c r="C19" s="604"/>
      <c r="D19" s="606">
        <f t="shared" si="3"/>
        <v>0</v>
      </c>
      <c r="E19" s="639"/>
      <c r="F19" s="606">
        <f t="shared" si="0"/>
        <v>0</v>
      </c>
      <c r="G19" s="605"/>
      <c r="J19" s="603" t="s">
        <v>248</v>
      </c>
      <c r="K19" s="602"/>
      <c r="L19" s="604"/>
      <c r="M19" s="606">
        <f t="shared" si="1"/>
        <v>0</v>
      </c>
      <c r="N19" s="602"/>
      <c r="O19" s="606">
        <f t="shared" si="2"/>
        <v>0</v>
      </c>
      <c r="P19" s="605"/>
    </row>
    <row r="20" spans="1:16" x14ac:dyDescent="0.25">
      <c r="A20" s="603" t="s">
        <v>248</v>
      </c>
      <c r="B20" s="602"/>
      <c r="C20" s="604"/>
      <c r="D20" s="606">
        <f t="shared" si="3"/>
        <v>0</v>
      </c>
      <c r="E20" s="639"/>
      <c r="F20" s="606">
        <f t="shared" si="0"/>
        <v>0</v>
      </c>
      <c r="G20" s="605"/>
      <c r="J20" s="603" t="s">
        <v>248</v>
      </c>
      <c r="K20" s="602"/>
      <c r="L20" s="604"/>
      <c r="M20" s="606">
        <f t="shared" si="1"/>
        <v>0</v>
      </c>
      <c r="N20" s="602"/>
      <c r="O20" s="606">
        <f t="shared" si="2"/>
        <v>0</v>
      </c>
      <c r="P20" s="605"/>
    </row>
    <row r="21" spans="1:16" x14ac:dyDescent="0.25">
      <c r="A21" s="603" t="s">
        <v>248</v>
      </c>
      <c r="B21" s="602"/>
      <c r="C21" s="604"/>
      <c r="D21" s="606">
        <f t="shared" si="3"/>
        <v>0</v>
      </c>
      <c r="E21" s="639"/>
      <c r="F21" s="606">
        <f t="shared" si="0"/>
        <v>0</v>
      </c>
      <c r="G21" s="605"/>
      <c r="J21" s="603" t="s">
        <v>248</v>
      </c>
      <c r="K21" s="602"/>
      <c r="L21" s="604"/>
      <c r="M21" s="606">
        <f t="shared" si="1"/>
        <v>0</v>
      </c>
      <c r="N21" s="602"/>
      <c r="O21" s="606">
        <f t="shared" si="2"/>
        <v>0</v>
      </c>
      <c r="P21" s="605"/>
    </row>
    <row r="22" spans="1:16" x14ac:dyDescent="0.25">
      <c r="A22" s="603" t="s">
        <v>248</v>
      </c>
      <c r="B22" s="602"/>
      <c r="C22" s="604"/>
      <c r="D22" s="606">
        <f t="shared" si="3"/>
        <v>0</v>
      </c>
      <c r="E22" s="639"/>
      <c r="F22" s="606">
        <f t="shared" si="0"/>
        <v>0</v>
      </c>
      <c r="G22" s="605"/>
      <c r="J22" s="603" t="s">
        <v>248</v>
      </c>
      <c r="K22" s="602"/>
      <c r="L22" s="604"/>
      <c r="M22" s="606">
        <f t="shared" si="1"/>
        <v>0</v>
      </c>
      <c r="N22" s="602"/>
      <c r="O22" s="606">
        <f t="shared" si="2"/>
        <v>0</v>
      </c>
      <c r="P22" s="605"/>
    </row>
    <row r="23" spans="1:16" x14ac:dyDescent="0.25">
      <c r="A23" s="603" t="s">
        <v>248</v>
      </c>
      <c r="B23" s="602"/>
      <c r="C23" s="604"/>
      <c r="D23" s="606">
        <f t="shared" si="3"/>
        <v>0</v>
      </c>
      <c r="E23" s="639"/>
      <c r="F23" s="606">
        <f t="shared" si="0"/>
        <v>0</v>
      </c>
      <c r="G23" s="605"/>
      <c r="J23" s="603" t="s">
        <v>248</v>
      </c>
      <c r="K23" s="602"/>
      <c r="L23" s="604"/>
      <c r="M23" s="606">
        <f t="shared" si="1"/>
        <v>0</v>
      </c>
      <c r="N23" s="602"/>
      <c r="O23" s="606">
        <f t="shared" si="2"/>
        <v>0</v>
      </c>
      <c r="P23" s="605"/>
    </row>
    <row r="24" spans="1:16" x14ac:dyDescent="0.25">
      <c r="A24" s="603" t="s">
        <v>248</v>
      </c>
      <c r="B24" s="602"/>
      <c r="C24" s="604"/>
      <c r="D24" s="606">
        <f t="shared" si="3"/>
        <v>0</v>
      </c>
      <c r="E24" s="639"/>
      <c r="F24" s="606">
        <f t="shared" si="0"/>
        <v>0</v>
      </c>
      <c r="G24" s="605"/>
      <c r="J24" s="603" t="s">
        <v>248</v>
      </c>
      <c r="K24" s="602"/>
      <c r="L24" s="604"/>
      <c r="M24" s="606">
        <f t="shared" si="1"/>
        <v>0</v>
      </c>
      <c r="N24" s="602"/>
      <c r="O24" s="606">
        <f t="shared" si="2"/>
        <v>0</v>
      </c>
      <c r="P24" s="605"/>
    </row>
    <row r="25" spans="1:16" x14ac:dyDescent="0.25">
      <c r="A25" s="603" t="s">
        <v>248</v>
      </c>
      <c r="B25" s="602"/>
      <c r="C25" s="604"/>
      <c r="D25" s="606">
        <f t="shared" si="3"/>
        <v>0</v>
      </c>
      <c r="E25" s="639"/>
      <c r="F25" s="606">
        <f t="shared" si="0"/>
        <v>0</v>
      </c>
      <c r="G25" s="605"/>
      <c r="J25" s="603" t="s">
        <v>248</v>
      </c>
      <c r="K25" s="602"/>
      <c r="L25" s="604"/>
      <c r="M25" s="606">
        <f t="shared" si="1"/>
        <v>0</v>
      </c>
      <c r="N25" s="602"/>
      <c r="O25" s="606">
        <f t="shared" si="2"/>
        <v>0</v>
      </c>
      <c r="P25" s="605"/>
    </row>
    <row r="26" spans="1:16" x14ac:dyDescent="0.25">
      <c r="A26" s="603" t="s">
        <v>248</v>
      </c>
      <c r="B26" s="602"/>
      <c r="C26" s="604"/>
      <c r="D26" s="606">
        <f t="shared" si="3"/>
        <v>0</v>
      </c>
      <c r="E26" s="639"/>
      <c r="F26" s="606">
        <f t="shared" si="0"/>
        <v>0</v>
      </c>
      <c r="G26" s="605"/>
      <c r="J26" s="603" t="s">
        <v>248</v>
      </c>
      <c r="K26" s="602"/>
      <c r="L26" s="604"/>
      <c r="M26" s="606">
        <f t="shared" si="1"/>
        <v>0</v>
      </c>
      <c r="N26" s="602"/>
      <c r="O26" s="606">
        <f t="shared" si="2"/>
        <v>0</v>
      </c>
      <c r="P26" s="605"/>
    </row>
    <row r="27" spans="1:16" x14ac:dyDescent="0.25">
      <c r="A27" s="603" t="s">
        <v>248</v>
      </c>
      <c r="B27" s="602"/>
      <c r="C27" s="604"/>
      <c r="D27" s="606">
        <f t="shared" ref="D27:D39" si="4">B27*C27</f>
        <v>0</v>
      </c>
      <c r="E27" s="639"/>
      <c r="F27" s="606">
        <f t="shared" ref="F27:F39" si="5">B27*C27*E27</f>
        <v>0</v>
      </c>
      <c r="G27" s="605"/>
      <c r="J27" s="603" t="s">
        <v>248</v>
      </c>
      <c r="K27" s="602"/>
      <c r="L27" s="604"/>
      <c r="M27" s="606">
        <f t="shared" ref="M27:M39" si="6">K27*L27</f>
        <v>0</v>
      </c>
      <c r="N27" s="602"/>
      <c r="O27" s="606">
        <f t="shared" ref="O27:O39" si="7">K27*L27*N27</f>
        <v>0</v>
      </c>
      <c r="P27" s="605"/>
    </row>
    <row r="28" spans="1:16" x14ac:dyDescent="0.25">
      <c r="A28" s="603" t="s">
        <v>248</v>
      </c>
      <c r="B28" s="602"/>
      <c r="C28" s="604"/>
      <c r="D28" s="606">
        <f t="shared" si="4"/>
        <v>0</v>
      </c>
      <c r="E28" s="639"/>
      <c r="F28" s="606">
        <f t="shared" si="5"/>
        <v>0</v>
      </c>
      <c r="G28" s="605"/>
      <c r="J28" s="603" t="s">
        <v>248</v>
      </c>
      <c r="K28" s="602"/>
      <c r="L28" s="604"/>
      <c r="M28" s="606">
        <f t="shared" si="6"/>
        <v>0</v>
      </c>
      <c r="N28" s="602"/>
      <c r="O28" s="606">
        <f t="shared" si="7"/>
        <v>0</v>
      </c>
      <c r="P28" s="605"/>
    </row>
    <row r="29" spans="1:16" x14ac:dyDescent="0.25">
      <c r="A29" s="603" t="s">
        <v>248</v>
      </c>
      <c r="B29" s="602"/>
      <c r="C29" s="604"/>
      <c r="D29" s="606">
        <f t="shared" si="4"/>
        <v>0</v>
      </c>
      <c r="E29" s="639"/>
      <c r="F29" s="606">
        <f t="shared" si="5"/>
        <v>0</v>
      </c>
      <c r="G29" s="605"/>
      <c r="J29" s="603" t="s">
        <v>248</v>
      </c>
      <c r="K29" s="602"/>
      <c r="L29" s="604"/>
      <c r="M29" s="606">
        <f t="shared" si="6"/>
        <v>0</v>
      </c>
      <c r="N29" s="602"/>
      <c r="O29" s="606">
        <f t="shared" si="7"/>
        <v>0</v>
      </c>
      <c r="P29" s="605"/>
    </row>
    <row r="30" spans="1:16" x14ac:dyDescent="0.25">
      <c r="A30" s="603" t="s">
        <v>248</v>
      </c>
      <c r="B30" s="602"/>
      <c r="C30" s="604"/>
      <c r="D30" s="606">
        <f t="shared" si="4"/>
        <v>0</v>
      </c>
      <c r="E30" s="639"/>
      <c r="F30" s="606">
        <f t="shared" si="5"/>
        <v>0</v>
      </c>
      <c r="G30" s="605"/>
      <c r="J30" s="603" t="s">
        <v>248</v>
      </c>
      <c r="K30" s="602"/>
      <c r="L30" s="604"/>
      <c r="M30" s="606">
        <f t="shared" si="6"/>
        <v>0</v>
      </c>
      <c r="N30" s="602"/>
      <c r="O30" s="606">
        <f t="shared" si="7"/>
        <v>0</v>
      </c>
      <c r="P30" s="605"/>
    </row>
    <row r="31" spans="1:16" x14ac:dyDescent="0.25">
      <c r="A31" s="603" t="s">
        <v>248</v>
      </c>
      <c r="B31" s="602"/>
      <c r="C31" s="604"/>
      <c r="D31" s="606">
        <f t="shared" si="4"/>
        <v>0</v>
      </c>
      <c r="E31" s="639"/>
      <c r="F31" s="606">
        <f t="shared" si="5"/>
        <v>0</v>
      </c>
      <c r="G31" s="605"/>
      <c r="J31" s="603" t="s">
        <v>248</v>
      </c>
      <c r="K31" s="602"/>
      <c r="L31" s="604"/>
      <c r="M31" s="606">
        <f t="shared" si="6"/>
        <v>0</v>
      </c>
      <c r="N31" s="602"/>
      <c r="O31" s="606">
        <f t="shared" si="7"/>
        <v>0</v>
      </c>
      <c r="P31" s="605"/>
    </row>
    <row r="32" spans="1:16" x14ac:dyDescent="0.25">
      <c r="A32" s="603" t="s">
        <v>248</v>
      </c>
      <c r="B32" s="602"/>
      <c r="C32" s="604"/>
      <c r="D32" s="606">
        <f t="shared" si="4"/>
        <v>0</v>
      </c>
      <c r="E32" s="639"/>
      <c r="F32" s="606">
        <f t="shared" si="5"/>
        <v>0</v>
      </c>
      <c r="G32" s="605"/>
      <c r="J32" s="603" t="s">
        <v>248</v>
      </c>
      <c r="K32" s="602"/>
      <c r="L32" s="604"/>
      <c r="M32" s="606">
        <f t="shared" si="6"/>
        <v>0</v>
      </c>
      <c r="N32" s="602"/>
      <c r="O32" s="606">
        <f t="shared" si="7"/>
        <v>0</v>
      </c>
      <c r="P32" s="605"/>
    </row>
    <row r="33" spans="1:16" x14ac:dyDescent="0.25">
      <c r="A33" s="603" t="s">
        <v>248</v>
      </c>
      <c r="B33" s="602"/>
      <c r="C33" s="604"/>
      <c r="D33" s="606">
        <f t="shared" si="4"/>
        <v>0</v>
      </c>
      <c r="E33" s="639"/>
      <c r="F33" s="606">
        <f t="shared" si="5"/>
        <v>0</v>
      </c>
      <c r="G33" s="605"/>
      <c r="J33" s="603" t="s">
        <v>248</v>
      </c>
      <c r="K33" s="602"/>
      <c r="L33" s="604"/>
      <c r="M33" s="606">
        <f t="shared" si="6"/>
        <v>0</v>
      </c>
      <c r="N33" s="602"/>
      <c r="O33" s="606">
        <f t="shared" si="7"/>
        <v>0</v>
      </c>
      <c r="P33" s="605"/>
    </row>
    <row r="34" spans="1:16" x14ac:dyDescent="0.25">
      <c r="A34" s="603" t="s">
        <v>248</v>
      </c>
      <c r="B34" s="602"/>
      <c r="C34" s="604"/>
      <c r="D34" s="606">
        <f t="shared" si="4"/>
        <v>0</v>
      </c>
      <c r="E34" s="639"/>
      <c r="F34" s="606">
        <f t="shared" si="5"/>
        <v>0</v>
      </c>
      <c r="G34" s="605"/>
      <c r="J34" s="603" t="s">
        <v>248</v>
      </c>
      <c r="K34" s="602"/>
      <c r="L34" s="604"/>
      <c r="M34" s="606">
        <f t="shared" si="6"/>
        <v>0</v>
      </c>
      <c r="N34" s="602"/>
      <c r="O34" s="606">
        <f t="shared" si="7"/>
        <v>0</v>
      </c>
      <c r="P34" s="605"/>
    </row>
    <row r="35" spans="1:16" x14ac:dyDescent="0.25">
      <c r="A35" s="603" t="s">
        <v>248</v>
      </c>
      <c r="B35" s="602"/>
      <c r="C35" s="604"/>
      <c r="D35" s="606">
        <f t="shared" si="4"/>
        <v>0</v>
      </c>
      <c r="E35" s="639"/>
      <c r="F35" s="606">
        <f t="shared" si="5"/>
        <v>0</v>
      </c>
      <c r="G35" s="605"/>
      <c r="J35" s="603" t="s">
        <v>248</v>
      </c>
      <c r="K35" s="602"/>
      <c r="L35" s="604"/>
      <c r="M35" s="606">
        <f t="shared" si="6"/>
        <v>0</v>
      </c>
      <c r="N35" s="602"/>
      <c r="O35" s="606">
        <f t="shared" si="7"/>
        <v>0</v>
      </c>
      <c r="P35" s="605"/>
    </row>
    <row r="36" spans="1:16" x14ac:dyDescent="0.25">
      <c r="A36" s="603" t="s">
        <v>248</v>
      </c>
      <c r="B36" s="602"/>
      <c r="C36" s="604"/>
      <c r="D36" s="606">
        <f t="shared" si="4"/>
        <v>0</v>
      </c>
      <c r="E36" s="639"/>
      <c r="F36" s="606">
        <f t="shared" si="5"/>
        <v>0</v>
      </c>
      <c r="G36" s="605"/>
      <c r="J36" s="603" t="s">
        <v>248</v>
      </c>
      <c r="K36" s="602"/>
      <c r="L36" s="604"/>
      <c r="M36" s="606">
        <f t="shared" si="6"/>
        <v>0</v>
      </c>
      <c r="N36" s="602"/>
      <c r="O36" s="606">
        <f t="shared" si="7"/>
        <v>0</v>
      </c>
      <c r="P36" s="605"/>
    </row>
    <row r="37" spans="1:16" x14ac:dyDescent="0.25">
      <c r="A37" s="603" t="s">
        <v>248</v>
      </c>
      <c r="B37" s="602"/>
      <c r="C37" s="604"/>
      <c r="D37" s="606">
        <f t="shared" si="4"/>
        <v>0</v>
      </c>
      <c r="E37" s="639"/>
      <c r="F37" s="606">
        <f t="shared" si="5"/>
        <v>0</v>
      </c>
      <c r="G37" s="605"/>
      <c r="J37" s="603" t="s">
        <v>248</v>
      </c>
      <c r="K37" s="602"/>
      <c r="L37" s="604"/>
      <c r="M37" s="606">
        <f t="shared" si="6"/>
        <v>0</v>
      </c>
      <c r="N37" s="602"/>
      <c r="O37" s="606">
        <f t="shared" si="7"/>
        <v>0</v>
      </c>
      <c r="P37" s="605"/>
    </row>
    <row r="38" spans="1:16" x14ac:dyDescent="0.25">
      <c r="A38" s="603" t="s">
        <v>248</v>
      </c>
      <c r="B38" s="602"/>
      <c r="C38" s="604"/>
      <c r="D38" s="606">
        <f t="shared" si="4"/>
        <v>0</v>
      </c>
      <c r="E38" s="639"/>
      <c r="F38" s="606">
        <f t="shared" si="5"/>
        <v>0</v>
      </c>
      <c r="G38" s="605"/>
      <c r="J38" s="603" t="s">
        <v>248</v>
      </c>
      <c r="K38" s="602"/>
      <c r="L38" s="604"/>
      <c r="M38" s="606">
        <f t="shared" si="6"/>
        <v>0</v>
      </c>
      <c r="N38" s="602"/>
      <c r="O38" s="606">
        <f t="shared" si="7"/>
        <v>0</v>
      </c>
      <c r="P38" s="605"/>
    </row>
    <row r="39" spans="1:16" x14ac:dyDescent="0.25">
      <c r="A39" s="603" t="s">
        <v>248</v>
      </c>
      <c r="B39" s="602"/>
      <c r="C39" s="604"/>
      <c r="D39" s="606">
        <f t="shared" si="4"/>
        <v>0</v>
      </c>
      <c r="E39" s="639"/>
      <c r="F39" s="606">
        <f t="shared" si="5"/>
        <v>0</v>
      </c>
      <c r="G39" s="605"/>
      <c r="J39" s="603" t="s">
        <v>248</v>
      </c>
      <c r="K39" s="602"/>
      <c r="L39" s="604"/>
      <c r="M39" s="606">
        <f t="shared" si="6"/>
        <v>0</v>
      </c>
      <c r="N39" s="602"/>
      <c r="O39" s="606">
        <f t="shared" si="7"/>
        <v>0</v>
      </c>
      <c r="P39" s="605"/>
    </row>
    <row r="40" spans="1:16" x14ac:dyDescent="0.25">
      <c r="A40" s="153" t="s">
        <v>248</v>
      </c>
      <c r="B40" s="152"/>
      <c r="C40" s="154"/>
      <c r="D40" s="159">
        <f t="shared" si="3"/>
        <v>0</v>
      </c>
      <c r="E40" s="640"/>
      <c r="F40" s="606">
        <f t="shared" si="0"/>
        <v>0</v>
      </c>
      <c r="G40" s="158"/>
      <c r="J40" s="153" t="s">
        <v>248</v>
      </c>
      <c r="K40" s="152"/>
      <c r="L40" s="154"/>
      <c r="M40" s="606">
        <f t="shared" si="1"/>
        <v>0</v>
      </c>
      <c r="N40" s="154"/>
      <c r="O40" s="606">
        <f t="shared" si="2"/>
        <v>0</v>
      </c>
      <c r="P40" s="158"/>
    </row>
    <row r="41" spans="1:16" x14ac:dyDescent="0.25">
      <c r="A41" s="151" t="s">
        <v>249</v>
      </c>
      <c r="D41" s="160">
        <f>SUM(D4:D40)</f>
        <v>47804.652809917352</v>
      </c>
      <c r="F41" s="160">
        <f>SUM(F4:F40)</f>
        <v>33704.935299999997</v>
      </c>
      <c r="J41" s="151" t="s">
        <v>249</v>
      </c>
      <c r="M41" s="160">
        <f>SUM(M4:M40)</f>
        <v>2000</v>
      </c>
      <c r="O41" s="160">
        <f>SUM(O4:O40)</f>
        <v>2120</v>
      </c>
    </row>
    <row r="42" spans="1:16" ht="13.8" thickBot="1" x14ac:dyDescent="0.3"/>
    <row r="43" spans="1:16" x14ac:dyDescent="0.25">
      <c r="A43" s="584" t="s">
        <v>250</v>
      </c>
      <c r="B43" s="585"/>
      <c r="C43" s="586"/>
      <c r="J43" s="584" t="s">
        <v>250</v>
      </c>
      <c r="K43" s="585"/>
      <c r="L43" s="586"/>
    </row>
    <row r="44" spans="1:16" x14ac:dyDescent="0.25">
      <c r="A44" s="587" t="s">
        <v>251</v>
      </c>
      <c r="B44" s="588" t="s">
        <v>237</v>
      </c>
      <c r="C44" s="589"/>
      <c r="J44" s="587" t="s">
        <v>252</v>
      </c>
      <c r="K44" s="588" t="s">
        <v>252</v>
      </c>
      <c r="L44" s="589"/>
    </row>
    <row r="45" spans="1:16" x14ac:dyDescent="0.25">
      <c r="A45" s="587" t="s">
        <v>253</v>
      </c>
      <c r="B45" s="588" t="s">
        <v>254</v>
      </c>
      <c r="C45" s="589"/>
      <c r="J45" s="587" t="s">
        <v>255</v>
      </c>
      <c r="K45" s="588" t="s">
        <v>255</v>
      </c>
      <c r="L45" s="589"/>
    </row>
    <row r="46" spans="1:16" ht="13.8" thickBot="1" x14ac:dyDescent="0.3">
      <c r="A46" s="587" t="s">
        <v>256</v>
      </c>
      <c r="B46" s="588" t="s">
        <v>236</v>
      </c>
      <c r="C46" s="589"/>
      <c r="J46" s="590" t="s">
        <v>257</v>
      </c>
      <c r="K46" s="591" t="s">
        <v>258</v>
      </c>
      <c r="L46" s="592"/>
    </row>
    <row r="47" spans="1:16" x14ac:dyDescent="0.25">
      <c r="A47" s="593" t="s">
        <v>259</v>
      </c>
      <c r="B47" s="588" t="s">
        <v>259</v>
      </c>
      <c r="C47" s="589"/>
    </row>
    <row r="48" spans="1:16" x14ac:dyDescent="0.25">
      <c r="A48" s="593" t="s">
        <v>260</v>
      </c>
      <c r="B48" s="641" t="s">
        <v>261</v>
      </c>
      <c r="C48" s="589"/>
    </row>
    <row r="49" spans="1:3" ht="13.8" thickBot="1" x14ac:dyDescent="0.3">
      <c r="A49" s="594" t="s">
        <v>262</v>
      </c>
      <c r="B49" s="591" t="s">
        <v>263</v>
      </c>
      <c r="C49" s="592"/>
    </row>
    <row r="50" spans="1:3" ht="25.8" x14ac:dyDescent="0.5">
      <c r="A50" s="595"/>
      <c r="B50" s="365"/>
    </row>
    <row r="51" spans="1:3" ht="25.8" x14ac:dyDescent="0.5">
      <c r="A51" s="595"/>
      <c r="B51" s="365"/>
    </row>
    <row r="52" spans="1:3" ht="25.8" x14ac:dyDescent="0.5">
      <c r="A52" s="595"/>
      <c r="B52" s="365"/>
    </row>
    <row r="53" spans="1:3" ht="25.8" x14ac:dyDescent="0.5">
      <c r="B53" s="365"/>
    </row>
    <row r="54" spans="1:3" ht="25.8" x14ac:dyDescent="0.5">
      <c r="B54" s="365"/>
    </row>
    <row r="55" spans="1:3" ht="25.8" x14ac:dyDescent="0.5">
      <c r="B55" s="365"/>
    </row>
    <row r="56" spans="1:3" ht="25.8" x14ac:dyDescent="0.5">
      <c r="B56" s="365"/>
    </row>
    <row r="57" spans="1:3" ht="25.8" x14ac:dyDescent="0.5">
      <c r="B57" s="365"/>
    </row>
    <row r="58" spans="1:3" ht="25.8" x14ac:dyDescent="0.5">
      <c r="B58" s="365"/>
    </row>
    <row r="59" spans="1:3" ht="25.8" x14ac:dyDescent="0.5">
      <c r="B59" s="365"/>
    </row>
    <row r="60" spans="1:3" ht="25.8" x14ac:dyDescent="0.5">
      <c r="B60" s="365"/>
    </row>
    <row r="61" spans="1:3" ht="25.8" x14ac:dyDescent="0.5">
      <c r="B61" s="365"/>
    </row>
    <row r="62" spans="1:3" ht="25.8" x14ac:dyDescent="0.5">
      <c r="B62" s="365"/>
    </row>
    <row r="63" spans="1:3" ht="25.8" x14ac:dyDescent="0.5">
      <c r="B63" s="365"/>
    </row>
    <row r="105" spans="4:4" ht="13.8" x14ac:dyDescent="0.3">
      <c r="D105" s="183"/>
    </row>
    <row r="106" spans="4:4" ht="13.8" x14ac:dyDescent="0.3">
      <c r="D106" s="183" t="s">
        <v>218</v>
      </c>
    </row>
    <row r="107" spans="4:4" ht="13.8" x14ac:dyDescent="0.3">
      <c r="D107" s="183"/>
    </row>
    <row r="108" spans="4:4" ht="13.8" x14ac:dyDescent="0.3">
      <c r="D108" s="364">
        <v>1</v>
      </c>
    </row>
    <row r="109" spans="4:4" ht="13.8" x14ac:dyDescent="0.3">
      <c r="D109" s="364">
        <v>1.06</v>
      </c>
    </row>
    <row r="110" spans="4:4" ht="13.8" x14ac:dyDescent="0.3">
      <c r="D110" s="364">
        <v>1.1200000000000001</v>
      </c>
    </row>
    <row r="111" spans="4:4" ht="13.8" x14ac:dyDescent="0.3">
      <c r="D111" s="364">
        <v>1.21</v>
      </c>
    </row>
    <row r="112" spans="4:4" ht="13.8" x14ac:dyDescent="0.3">
      <c r="D112" s="339"/>
    </row>
    <row r="113" spans="4:4" ht="13.8" x14ac:dyDescent="0.3">
      <c r="D113" s="183"/>
    </row>
    <row r="114" spans="4:4" ht="13.8" x14ac:dyDescent="0.3">
      <c r="D114" s="183"/>
    </row>
  </sheetData>
  <dataValidations count="2">
    <dataValidation type="list" allowBlank="1" showInputMessage="1" showErrorMessage="1" sqref="G4:G40 P4:P40" xr:uid="{00000000-0002-0000-0600-000000000000}">
      <formula1>"ok,à fournir"</formula1>
    </dataValidation>
    <dataValidation type="list" allowBlank="1" showInputMessage="1" showErrorMessage="1" sqref="N4:O40 E4:E40" xr:uid="{00000000-0002-0000-0600-000001000000}">
      <formula1>$D$108:$D$111</formula1>
    </dataValidation>
  </dataValidations>
  <hyperlinks>
    <hyperlink ref="B44" r:id="rId1" xr:uid="{00000000-0004-0000-0600-000000000000}"/>
    <hyperlink ref="B45" r:id="rId2" xr:uid="{00000000-0004-0000-0600-000001000000}"/>
    <hyperlink ref="B46" r:id="rId3" xr:uid="{00000000-0004-0000-0600-000002000000}"/>
    <hyperlink ref="B47" r:id="rId4" xr:uid="{00000000-0004-0000-0600-000003000000}"/>
    <hyperlink ref="K45" r:id="rId5" xr:uid="{00000000-0004-0000-0600-000004000000}"/>
    <hyperlink ref="K44" r:id="rId6" xr:uid="{00000000-0004-0000-0600-000005000000}"/>
    <hyperlink ref="B49" r:id="rId7" xr:uid="{00000000-0004-0000-0600-000006000000}"/>
    <hyperlink ref="K46" r:id="rId8" xr:uid="{00000000-0004-0000-0600-000007000000}"/>
    <hyperlink ref="B48" r:id="rId9" xr:uid="{00000000-0004-0000-0600-000008000000}"/>
  </hyperlinks>
  <pageMargins left="0.70866141732283472" right="0.70866141732283472" top="0.74803149606299213" bottom="0.74803149606299213" header="0.31496062992125984" footer="0.31496062992125984"/>
  <pageSetup paperSize="9" scale="50" orientation="landscape" horizontalDpi="300" verticalDpi="300" r:id="rId1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V60"/>
  <sheetViews>
    <sheetView workbookViewId="0">
      <selection activeCell="A8" sqref="A8"/>
    </sheetView>
  </sheetViews>
  <sheetFormatPr defaultColWidth="11.44140625" defaultRowHeight="13.2" x14ac:dyDescent="0.25"/>
  <cols>
    <col min="1" max="1" width="24.109375" style="150" customWidth="1"/>
    <col min="2" max="2" width="27" style="150" bestFit="1" customWidth="1"/>
    <col min="3" max="3" width="18.33203125" style="150" customWidth="1"/>
    <col min="4" max="4" width="22.44140625" style="150" customWidth="1"/>
    <col min="5" max="5" width="18.33203125" style="150" customWidth="1"/>
    <col min="6" max="6" width="18.88671875" style="150" customWidth="1"/>
    <col min="7" max="7" width="14.109375" style="150" customWidth="1"/>
    <col min="8" max="8" width="13.44140625" style="150" customWidth="1"/>
    <col min="9" max="9" width="18.88671875" style="150" customWidth="1"/>
    <col min="10" max="10" width="13.88671875" style="150" customWidth="1"/>
    <col min="11" max="11" width="13.5546875" style="150" customWidth="1"/>
    <col min="12" max="12" width="13.5546875" style="150" bestFit="1" customWidth="1"/>
    <col min="13" max="13" width="17.44140625" style="150" bestFit="1" customWidth="1"/>
    <col min="14" max="14" width="14.33203125" style="150" customWidth="1"/>
    <col min="15" max="18" width="11.44140625" style="150"/>
    <col min="19" max="19" width="13.5546875" style="150" bestFit="1" customWidth="1"/>
    <col min="20" max="20" width="17.44140625" style="150" bestFit="1" customWidth="1"/>
    <col min="21" max="16384" width="11.44140625" style="150"/>
  </cols>
  <sheetData>
    <row r="1" spans="1:10" ht="16.2" x14ac:dyDescent="0.35">
      <c r="A1" s="149" t="s">
        <v>265</v>
      </c>
    </row>
    <row r="2" spans="1:10" x14ac:dyDescent="0.25">
      <c r="A2" s="150" t="s">
        <v>266</v>
      </c>
    </row>
    <row r="3" spans="1:10" ht="13.8" thickBot="1" x14ac:dyDescent="0.3"/>
    <row r="4" spans="1:10" ht="13.8" thickBot="1" x14ac:dyDescent="0.3">
      <c r="A4" s="303" t="s">
        <v>267</v>
      </c>
      <c r="B4" s="642"/>
      <c r="C4" s="642" t="s">
        <v>268</v>
      </c>
      <c r="D4" s="618" t="s">
        <v>269</v>
      </c>
      <c r="E4" s="643" t="s">
        <v>270</v>
      </c>
      <c r="F4" s="288" t="s">
        <v>271</v>
      </c>
      <c r="G4" s="643" t="s">
        <v>270</v>
      </c>
      <c r="H4" s="289" t="s">
        <v>272</v>
      </c>
      <c r="I4" s="643" t="s">
        <v>270</v>
      </c>
      <c r="J4" s="290" t="s">
        <v>273</v>
      </c>
    </row>
    <row r="5" spans="1:10" x14ac:dyDescent="0.25">
      <c r="A5" s="302" t="s">
        <v>452</v>
      </c>
      <c r="B5" s="291"/>
      <c r="C5" s="301">
        <v>3150</v>
      </c>
      <c r="D5" s="298">
        <f>C5*108%</f>
        <v>3402</v>
      </c>
      <c r="E5" s="291">
        <v>12</v>
      </c>
      <c r="F5" s="299">
        <f>D5*E5</f>
        <v>40824</v>
      </c>
      <c r="G5" s="291">
        <v>12</v>
      </c>
      <c r="H5" s="299">
        <f>G5*D5</f>
        <v>40824</v>
      </c>
      <c r="I5" s="291">
        <v>12</v>
      </c>
      <c r="J5" s="298">
        <f>I5*D5</f>
        <v>40824</v>
      </c>
    </row>
    <row r="6" spans="1:10" x14ac:dyDescent="0.25">
      <c r="A6" s="302" t="s">
        <v>453</v>
      </c>
      <c r="B6" s="291"/>
      <c r="C6" s="301">
        <v>1700</v>
      </c>
      <c r="D6" s="298">
        <f t="shared" ref="D6:D13" si="0">C6*130%</f>
        <v>2210</v>
      </c>
      <c r="E6" s="291">
        <v>6</v>
      </c>
      <c r="F6" s="299">
        <f>(D6*E6)+(650*6)</f>
        <v>17160</v>
      </c>
      <c r="G6" s="291">
        <v>12</v>
      </c>
      <c r="H6" s="299">
        <f>G6*D6</f>
        <v>26520</v>
      </c>
      <c r="I6" s="291">
        <v>12</v>
      </c>
      <c r="J6" s="298">
        <f>I6*D6</f>
        <v>26520</v>
      </c>
    </row>
    <row r="7" spans="1:10" x14ac:dyDescent="0.25">
      <c r="A7" s="302" t="s">
        <v>453</v>
      </c>
      <c r="B7" s="291"/>
      <c r="C7" s="301">
        <v>1700</v>
      </c>
      <c r="D7" s="298">
        <f t="shared" si="0"/>
        <v>2210</v>
      </c>
      <c r="E7" s="291">
        <v>6</v>
      </c>
      <c r="F7" s="299">
        <f>(D7*E7)+(650*6)</f>
        <v>17160</v>
      </c>
      <c r="G7" s="291">
        <v>12</v>
      </c>
      <c r="H7" s="299">
        <f t="shared" ref="H7:H13" si="1">G7*D7</f>
        <v>26520</v>
      </c>
      <c r="I7" s="291">
        <v>12</v>
      </c>
      <c r="J7" s="298">
        <f t="shared" ref="J7:J13" si="2">I7*D7</f>
        <v>26520</v>
      </c>
    </row>
    <row r="8" spans="1:10" x14ac:dyDescent="0.25">
      <c r="A8" s="302" t="s">
        <v>471</v>
      </c>
      <c r="B8" s="291"/>
      <c r="C8" s="301">
        <v>400</v>
      </c>
      <c r="D8" s="298">
        <f t="shared" si="0"/>
        <v>520</v>
      </c>
      <c r="E8" s="291">
        <v>12</v>
      </c>
      <c r="F8" s="299">
        <f t="shared" ref="F8:F13" si="3">D8*E8</f>
        <v>6240</v>
      </c>
      <c r="G8" s="291">
        <v>12</v>
      </c>
      <c r="H8" s="299">
        <f t="shared" si="1"/>
        <v>6240</v>
      </c>
      <c r="I8" s="291">
        <v>12</v>
      </c>
      <c r="J8" s="298">
        <f t="shared" si="2"/>
        <v>6240</v>
      </c>
    </row>
    <row r="9" spans="1:10" x14ac:dyDescent="0.25">
      <c r="A9" s="302" t="s">
        <v>248</v>
      </c>
      <c r="B9" s="291"/>
      <c r="C9" s="301"/>
      <c r="D9" s="298">
        <f t="shared" si="0"/>
        <v>0</v>
      </c>
      <c r="E9" s="291">
        <v>12</v>
      </c>
      <c r="F9" s="299">
        <f t="shared" si="3"/>
        <v>0</v>
      </c>
      <c r="G9" s="291">
        <v>12</v>
      </c>
      <c r="H9" s="299">
        <f t="shared" si="1"/>
        <v>0</v>
      </c>
      <c r="I9" s="291">
        <v>12</v>
      </c>
      <c r="J9" s="298">
        <f t="shared" si="2"/>
        <v>0</v>
      </c>
    </row>
    <row r="10" spans="1:10" x14ac:dyDescent="0.25">
      <c r="A10" s="302" t="s">
        <v>248</v>
      </c>
      <c r="B10" s="291"/>
      <c r="C10" s="301"/>
      <c r="D10" s="298">
        <f t="shared" si="0"/>
        <v>0</v>
      </c>
      <c r="E10" s="291">
        <v>12</v>
      </c>
      <c r="F10" s="299">
        <f t="shared" si="3"/>
        <v>0</v>
      </c>
      <c r="G10" s="291">
        <v>12</v>
      </c>
      <c r="H10" s="299">
        <f t="shared" si="1"/>
        <v>0</v>
      </c>
      <c r="I10" s="291">
        <v>12</v>
      </c>
      <c r="J10" s="298">
        <f t="shared" si="2"/>
        <v>0</v>
      </c>
    </row>
    <row r="11" spans="1:10" x14ac:dyDescent="0.25">
      <c r="A11" s="302" t="s">
        <v>248</v>
      </c>
      <c r="B11" s="291"/>
      <c r="C11" s="301"/>
      <c r="D11" s="298">
        <f t="shared" si="0"/>
        <v>0</v>
      </c>
      <c r="E11" s="291">
        <v>12</v>
      </c>
      <c r="F11" s="299">
        <f t="shared" si="3"/>
        <v>0</v>
      </c>
      <c r="G11" s="291">
        <v>12</v>
      </c>
      <c r="H11" s="299">
        <f t="shared" si="1"/>
        <v>0</v>
      </c>
      <c r="I11" s="291">
        <v>12</v>
      </c>
      <c r="J11" s="298">
        <f t="shared" si="2"/>
        <v>0</v>
      </c>
    </row>
    <row r="12" spans="1:10" x14ac:dyDescent="0.25">
      <c r="A12" s="302" t="s">
        <v>248</v>
      </c>
      <c r="B12" s="291"/>
      <c r="C12" s="301"/>
      <c r="D12" s="298">
        <f t="shared" si="0"/>
        <v>0</v>
      </c>
      <c r="E12" s="291">
        <v>12</v>
      </c>
      <c r="F12" s="299">
        <f t="shared" si="3"/>
        <v>0</v>
      </c>
      <c r="G12" s="291">
        <v>12</v>
      </c>
      <c r="H12" s="299">
        <f t="shared" si="1"/>
        <v>0</v>
      </c>
      <c r="I12" s="291">
        <v>12</v>
      </c>
      <c r="J12" s="298">
        <f t="shared" si="2"/>
        <v>0</v>
      </c>
    </row>
    <row r="13" spans="1:10" ht="13.8" thickBot="1" x14ac:dyDescent="0.3">
      <c r="A13" s="302" t="s">
        <v>248</v>
      </c>
      <c r="B13" s="291"/>
      <c r="C13" s="301"/>
      <c r="D13" s="298">
        <f t="shared" si="0"/>
        <v>0</v>
      </c>
      <c r="E13" s="291">
        <v>12</v>
      </c>
      <c r="F13" s="299">
        <f t="shared" si="3"/>
        <v>0</v>
      </c>
      <c r="G13" s="291">
        <v>12</v>
      </c>
      <c r="H13" s="299">
        <f t="shared" si="1"/>
        <v>0</v>
      </c>
      <c r="I13" s="291">
        <v>12</v>
      </c>
      <c r="J13" s="298">
        <f t="shared" si="2"/>
        <v>0</v>
      </c>
    </row>
    <row r="14" spans="1:10" ht="13.8" thickBot="1" x14ac:dyDescent="0.3">
      <c r="A14" s="292" t="s">
        <v>274</v>
      </c>
      <c r="B14" s="293"/>
      <c r="C14" s="293"/>
      <c r="D14" s="294"/>
      <c r="E14" s="294"/>
      <c r="F14" s="288">
        <f>SUM(F5:F13)</f>
        <v>81384</v>
      </c>
      <c r="G14" s="288"/>
      <c r="H14" s="288">
        <f>SUM(H5:H13)</f>
        <v>100104</v>
      </c>
      <c r="I14" s="288"/>
      <c r="J14" s="288">
        <f>SUM(J5:J13)</f>
        <v>100104</v>
      </c>
    </row>
    <row r="16" spans="1:10" x14ac:dyDescent="0.25">
      <c r="A16" s="295"/>
      <c r="B16" s="167"/>
      <c r="C16" s="167"/>
      <c r="D16" s="167"/>
      <c r="E16" s="167"/>
      <c r="F16" s="167"/>
      <c r="G16" s="167"/>
      <c r="H16" s="167"/>
      <c r="I16" s="167"/>
      <c r="J16" s="167"/>
    </row>
    <row r="17" spans="1:22" x14ac:dyDescent="0.25">
      <c r="A17" s="295"/>
      <c r="B17" s="167"/>
      <c r="C17" s="167"/>
      <c r="D17" s="167"/>
      <c r="E17" s="167"/>
      <c r="F17" s="167"/>
      <c r="G17" s="167"/>
      <c r="H17" s="167"/>
      <c r="I17" s="167"/>
      <c r="J17" s="167"/>
    </row>
    <row r="18" spans="1:22" x14ac:dyDescent="0.25">
      <c r="A18" s="295"/>
      <c r="B18" s="167"/>
      <c r="C18" s="167"/>
      <c r="D18" s="167"/>
      <c r="E18" s="167"/>
      <c r="F18" s="167"/>
      <c r="G18" s="167"/>
      <c r="H18" s="167"/>
      <c r="I18" s="167"/>
      <c r="J18" s="167"/>
    </row>
    <row r="19" spans="1:22" x14ac:dyDescent="0.25">
      <c r="A19" s="295"/>
      <c r="B19" s="167"/>
      <c r="C19" s="167"/>
      <c r="D19" s="167"/>
      <c r="E19" s="167"/>
      <c r="F19" s="167"/>
      <c r="G19" s="167"/>
      <c r="H19" s="167"/>
      <c r="I19" s="167"/>
      <c r="J19" s="167"/>
    </row>
    <row r="20" spans="1:22" x14ac:dyDescent="0.25">
      <c r="A20" s="295"/>
      <c r="B20" s="167"/>
      <c r="C20" s="167"/>
      <c r="D20" s="167"/>
      <c r="E20" s="167"/>
      <c r="F20" s="167"/>
      <c r="G20" s="167"/>
      <c r="H20" s="167"/>
      <c r="I20" s="167"/>
      <c r="J20" s="167"/>
    </row>
    <row r="21" spans="1:22" ht="13.8" thickBot="1" x14ac:dyDescent="0.3"/>
    <row r="22" spans="1:22" ht="13.8" thickBot="1" x14ac:dyDescent="0.3">
      <c r="F22" s="288" t="s">
        <v>271</v>
      </c>
      <c r="H22" s="288" t="s">
        <v>272</v>
      </c>
      <c r="J22" s="288" t="s">
        <v>273</v>
      </c>
    </row>
    <row r="23" spans="1:22" ht="13.8" thickBot="1" x14ac:dyDescent="0.3">
      <c r="A23" s="287" t="s">
        <v>275</v>
      </c>
      <c r="B23" s="293"/>
      <c r="C23" s="293"/>
      <c r="D23" s="293"/>
      <c r="E23" s="293"/>
      <c r="F23" s="300">
        <f>F14</f>
        <v>81384</v>
      </c>
      <c r="G23" s="296"/>
      <c r="H23" s="300">
        <f>H14</f>
        <v>100104</v>
      </c>
      <c r="I23" s="296"/>
      <c r="J23" s="300">
        <f>J14</f>
        <v>100104</v>
      </c>
    </row>
    <row r="24" spans="1:22" ht="13.8" thickBot="1" x14ac:dyDescent="0.3"/>
    <row r="25" spans="1:22" ht="13.8" thickBot="1" x14ac:dyDescent="0.3">
      <c r="B25" s="693" t="s">
        <v>276</v>
      </c>
      <c r="C25" s="693"/>
      <c r="D25" s="693"/>
      <c r="E25" s="693"/>
      <c r="F25" s="693"/>
      <c r="G25" s="693"/>
      <c r="H25" s="693"/>
      <c r="I25" s="694" t="s">
        <v>277</v>
      </c>
      <c r="J25" s="695"/>
      <c r="K25" s="695"/>
      <c r="L25" s="695"/>
      <c r="M25" s="695"/>
      <c r="N25" s="695"/>
      <c r="O25" s="696"/>
      <c r="P25" s="694" t="s">
        <v>278</v>
      </c>
      <c r="Q25" s="695"/>
      <c r="R25" s="695"/>
      <c r="S25" s="695"/>
      <c r="T25" s="695"/>
      <c r="U25" s="695"/>
      <c r="V25" s="696"/>
    </row>
    <row r="26" spans="1:22" ht="13.8" thickBot="1" x14ac:dyDescent="0.3">
      <c r="A26" s="303" t="s">
        <v>279</v>
      </c>
      <c r="B26" s="387" t="s">
        <v>280</v>
      </c>
      <c r="C26" s="387" t="s">
        <v>270</v>
      </c>
      <c r="D26" s="388" t="s">
        <v>281</v>
      </c>
      <c r="E26" s="387" t="s">
        <v>282</v>
      </c>
      <c r="F26" s="388" t="s">
        <v>283</v>
      </c>
      <c r="G26" s="388" t="s">
        <v>182</v>
      </c>
      <c r="H26" s="388" t="s">
        <v>284</v>
      </c>
      <c r="I26" s="387" t="s">
        <v>280</v>
      </c>
      <c r="J26" s="387" t="s">
        <v>270</v>
      </c>
      <c r="K26" s="388" t="s">
        <v>281</v>
      </c>
      <c r="L26" s="387" t="s">
        <v>282</v>
      </c>
      <c r="M26" s="388" t="s">
        <v>283</v>
      </c>
      <c r="N26" s="388" t="s">
        <v>182</v>
      </c>
      <c r="O26" s="388" t="s">
        <v>284</v>
      </c>
      <c r="P26" s="387" t="s">
        <v>280</v>
      </c>
      <c r="Q26" s="387" t="s">
        <v>285</v>
      </c>
      <c r="R26" s="388" t="s">
        <v>281</v>
      </c>
      <c r="S26" s="387" t="s">
        <v>282</v>
      </c>
      <c r="T26" s="388" t="s">
        <v>283</v>
      </c>
      <c r="U26" s="388" t="s">
        <v>182</v>
      </c>
      <c r="V26" s="388" t="s">
        <v>284</v>
      </c>
    </row>
    <row r="27" spans="1:22" x14ac:dyDescent="0.25">
      <c r="A27" s="302" t="s">
        <v>286</v>
      </c>
      <c r="B27" s="380">
        <v>0</v>
      </c>
      <c r="C27" s="381">
        <v>12</v>
      </c>
      <c r="D27" s="394">
        <f>B27*C27</f>
        <v>0</v>
      </c>
      <c r="E27" s="394">
        <f>IF(B27&lt;0,0,IF(D27&lt;13550.5,722.59*4,0.205*D27))</f>
        <v>2890.36</v>
      </c>
      <c r="F27" s="394">
        <f>MAX(D27-E27,0)</f>
        <v>0</v>
      </c>
      <c r="G27" s="394">
        <f>B41</f>
        <v>0</v>
      </c>
      <c r="H27" s="394">
        <f>F27-G27</f>
        <v>0</v>
      </c>
      <c r="I27" s="380">
        <v>0</v>
      </c>
      <c r="J27" s="381">
        <v>12</v>
      </c>
      <c r="K27" s="394">
        <f>I27*J27</f>
        <v>0</v>
      </c>
      <c r="L27" s="394">
        <f>IF(I27&lt;0,0,IF(K27&lt;13550.5,722.59*4,0.205*K27))</f>
        <v>2890.36</v>
      </c>
      <c r="M27" s="394">
        <f>MAX(K27-L27,0)</f>
        <v>0</v>
      </c>
      <c r="N27" s="394">
        <f>C41</f>
        <v>0</v>
      </c>
      <c r="O27" s="394">
        <f>M27-N27</f>
        <v>0</v>
      </c>
      <c r="P27" s="380">
        <v>0</v>
      </c>
      <c r="Q27" s="381">
        <v>12</v>
      </c>
      <c r="R27" s="394">
        <f>P27*Q27</f>
        <v>0</v>
      </c>
      <c r="S27" s="394">
        <f>IF(P27&lt;0,0,IF(R27&lt;13550.5,722.59*4,0.205*R27))</f>
        <v>2890.36</v>
      </c>
      <c r="T27" s="394">
        <f>MAX(R27-S27,0)</f>
        <v>0</v>
      </c>
      <c r="U27" s="394">
        <f>RH!D41</f>
        <v>0</v>
      </c>
      <c r="V27" s="394">
        <f>T27-U27</f>
        <v>0</v>
      </c>
    </row>
    <row r="28" spans="1:22" x14ac:dyDescent="0.25">
      <c r="A28" s="302" t="s">
        <v>287</v>
      </c>
      <c r="B28" s="380">
        <v>0</v>
      </c>
      <c r="C28" s="381">
        <v>12</v>
      </c>
      <c r="D28" s="394">
        <f>B28*C28</f>
        <v>0</v>
      </c>
      <c r="E28" s="394">
        <f>IF(B28&lt;0,0,IF(D28&lt;13550.5,722.59*4,0.205*D28))</f>
        <v>2890.36</v>
      </c>
      <c r="F28" s="394">
        <f t="shared" ref="F28:F29" si="4">MAX(D28-E28,0)</f>
        <v>0</v>
      </c>
      <c r="G28" s="394">
        <f>J41</f>
        <v>0</v>
      </c>
      <c r="H28" s="394">
        <f>F28-G28</f>
        <v>0</v>
      </c>
      <c r="I28" s="380">
        <v>0</v>
      </c>
      <c r="J28" s="381">
        <v>12</v>
      </c>
      <c r="K28" s="394">
        <f>I28*J28</f>
        <v>0</v>
      </c>
      <c r="L28" s="394">
        <f>IF(I28&lt;0,0,IF(K28&lt;13550.5,722.59*4,0.205*K28))</f>
        <v>2890.36</v>
      </c>
      <c r="M28" s="394">
        <f t="shared" ref="M28:M29" si="5">MAX(K28-L28,0)</f>
        <v>0</v>
      </c>
      <c r="N28" s="394">
        <f>K41</f>
        <v>0</v>
      </c>
      <c r="O28" s="394">
        <f>M28-N28</f>
        <v>0</v>
      </c>
      <c r="P28" s="380">
        <v>0</v>
      </c>
      <c r="Q28" s="381">
        <v>12</v>
      </c>
      <c r="R28" s="394">
        <f>P28*Q28</f>
        <v>0</v>
      </c>
      <c r="S28" s="394">
        <f>IF(P28&lt;0,0,IF(R28&lt;13550.5,722.59*4,0.205*R28))</f>
        <v>2890.36</v>
      </c>
      <c r="T28" s="394">
        <f t="shared" ref="T28:T29" si="6">MAX(R28-S28,0)</f>
        <v>0</v>
      </c>
      <c r="U28" s="394">
        <f>L41</f>
        <v>0</v>
      </c>
      <c r="V28" s="394">
        <f>T28-U28</f>
        <v>0</v>
      </c>
    </row>
    <row r="29" spans="1:22" ht="13.8" thickBot="1" x14ac:dyDescent="0.3">
      <c r="A29" s="302" t="s">
        <v>288</v>
      </c>
      <c r="B29" s="380">
        <v>0</v>
      </c>
      <c r="C29" s="381">
        <v>12</v>
      </c>
      <c r="D29" s="394">
        <f>B29*C29</f>
        <v>0</v>
      </c>
      <c r="E29" s="394">
        <f>IF(B29&lt;0,0,IF(D29&lt;13550.5,722.59*4,0.205*D29))</f>
        <v>2890.36</v>
      </c>
      <c r="F29" s="394">
        <f t="shared" si="4"/>
        <v>0</v>
      </c>
      <c r="G29" s="394">
        <f>B57</f>
        <v>0</v>
      </c>
      <c r="H29" s="394">
        <f>F29-G29</f>
        <v>0</v>
      </c>
      <c r="I29" s="380">
        <v>0</v>
      </c>
      <c r="J29" s="381">
        <v>12</v>
      </c>
      <c r="K29" s="394">
        <f>I29*J29</f>
        <v>0</v>
      </c>
      <c r="L29" s="394">
        <f>IF(I29&lt;0,0,IF(K29&lt;13550.5,722.59*4,0.205*K29))</f>
        <v>2890.36</v>
      </c>
      <c r="M29" s="394">
        <f t="shared" si="5"/>
        <v>0</v>
      </c>
      <c r="N29" s="394">
        <f>K42</f>
        <v>0</v>
      </c>
      <c r="O29" s="394">
        <f>M29-N29</f>
        <v>0</v>
      </c>
      <c r="P29" s="380">
        <v>0</v>
      </c>
      <c r="Q29" s="381">
        <v>12</v>
      </c>
      <c r="R29" s="394">
        <f>P29*Q29</f>
        <v>0</v>
      </c>
      <c r="S29" s="394">
        <f>IF(P29&lt;0,0,IF(R29&lt;13550.5,722.59*4,0.205*R29))</f>
        <v>2890.36</v>
      </c>
      <c r="T29" s="394">
        <f t="shared" si="6"/>
        <v>0</v>
      </c>
      <c r="U29" s="394">
        <f>L42</f>
        <v>0</v>
      </c>
      <c r="V29" s="394">
        <f>T29-U29</f>
        <v>0</v>
      </c>
    </row>
    <row r="30" spans="1:22" ht="13.8" thickBot="1" x14ac:dyDescent="0.3">
      <c r="A30" s="292" t="s">
        <v>289</v>
      </c>
      <c r="B30" s="396">
        <f>SUM(B27:B29)</f>
        <v>0</v>
      </c>
      <c r="C30" s="395"/>
      <c r="D30" s="397">
        <f t="shared" ref="D30:I30" si="7">SUM(D27:D29)</f>
        <v>0</v>
      </c>
      <c r="E30" s="397">
        <f t="shared" si="7"/>
        <v>8671.08</v>
      </c>
      <c r="F30" s="397">
        <f t="shared" si="7"/>
        <v>0</v>
      </c>
      <c r="G30" s="397">
        <f t="shared" si="7"/>
        <v>0</v>
      </c>
      <c r="H30" s="397">
        <f t="shared" si="7"/>
        <v>0</v>
      </c>
      <c r="I30" s="397">
        <f t="shared" si="7"/>
        <v>0</v>
      </c>
      <c r="J30" s="395"/>
      <c r="K30" s="397">
        <f>SUM(K27:K29)</f>
        <v>0</v>
      </c>
      <c r="L30" s="397">
        <f t="shared" ref="L30:P30" si="8">SUM(L27:L29)</f>
        <v>8671.08</v>
      </c>
      <c r="M30" s="397">
        <f t="shared" si="8"/>
        <v>0</v>
      </c>
      <c r="N30" s="397">
        <f t="shared" si="8"/>
        <v>0</v>
      </c>
      <c r="O30" s="397">
        <f t="shared" si="8"/>
        <v>0</v>
      </c>
      <c r="P30" s="397">
        <f t="shared" si="8"/>
        <v>0</v>
      </c>
      <c r="Q30" s="395"/>
      <c r="R30" s="397">
        <f>SUM(R27:R29)</f>
        <v>0</v>
      </c>
      <c r="S30" s="397">
        <f t="shared" ref="S30:V30" si="9">SUM(S27:S29)</f>
        <v>8671.08</v>
      </c>
      <c r="T30" s="397">
        <f t="shared" si="9"/>
        <v>0</v>
      </c>
      <c r="U30" s="397">
        <f t="shared" si="9"/>
        <v>0</v>
      </c>
      <c r="V30" s="397">
        <f t="shared" si="9"/>
        <v>0</v>
      </c>
    </row>
    <row r="31" spans="1:22" ht="13.8" thickBot="1" x14ac:dyDescent="0.3"/>
    <row r="32" spans="1:22" ht="13.8" thickBot="1" x14ac:dyDescent="0.3">
      <c r="A32" s="690" t="str">
        <f>A27</f>
        <v>Gérant 1</v>
      </c>
      <c r="B32" s="691"/>
      <c r="C32" s="691"/>
      <c r="D32" s="691"/>
      <c r="E32" s="691"/>
      <c r="F32" s="692"/>
      <c r="I32" s="690" t="s">
        <v>287</v>
      </c>
      <c r="J32" s="691"/>
      <c r="K32" s="691"/>
      <c r="L32" s="691"/>
      <c r="M32" s="691"/>
      <c r="N32" s="692"/>
    </row>
    <row r="33" spans="1:14" ht="64.5" customHeight="1" thickBot="1" x14ac:dyDescent="0.3">
      <c r="A33" s="627" t="s">
        <v>290</v>
      </c>
      <c r="B33" s="628"/>
      <c r="C33" s="628" t="s">
        <v>291</v>
      </c>
      <c r="D33" s="629" t="s">
        <v>292</v>
      </c>
      <c r="E33" s="629" t="s">
        <v>293</v>
      </c>
      <c r="F33" s="629" t="s">
        <v>294</v>
      </c>
      <c r="I33" s="627" t="s">
        <v>290</v>
      </c>
      <c r="J33" s="628"/>
      <c r="K33" s="628" t="s">
        <v>291</v>
      </c>
      <c r="L33" s="629" t="s">
        <v>292</v>
      </c>
      <c r="M33" s="629" t="s">
        <v>293</v>
      </c>
      <c r="N33" s="629" t="s">
        <v>294</v>
      </c>
    </row>
    <row r="34" spans="1:14" x14ac:dyDescent="0.25">
      <c r="A34" s="619">
        <v>0</v>
      </c>
      <c r="B34" s="116">
        <v>8860</v>
      </c>
      <c r="C34" s="115">
        <v>0</v>
      </c>
      <c r="D34" s="625">
        <f>MIN(B40,$B34)</f>
        <v>0</v>
      </c>
      <c r="E34" s="625">
        <f>MIN(C40,$B34)</f>
        <v>0</v>
      </c>
      <c r="F34" s="625">
        <f>MIN(D40,$B34)</f>
        <v>0</v>
      </c>
      <c r="I34" s="619">
        <v>0</v>
      </c>
      <c r="J34" s="116">
        <v>8860</v>
      </c>
      <c r="K34" s="115">
        <v>0</v>
      </c>
      <c r="L34" s="625">
        <f>MIN(J40,$B34)</f>
        <v>0</v>
      </c>
      <c r="M34" s="625">
        <f>MIN(K40,$B34)</f>
        <v>0</v>
      </c>
      <c r="N34" s="625">
        <f>MIN(L40,$B34)</f>
        <v>0</v>
      </c>
    </row>
    <row r="35" spans="1:14" x14ac:dyDescent="0.25">
      <c r="A35" s="620">
        <v>8860</v>
      </c>
      <c r="B35" s="116">
        <v>13250</v>
      </c>
      <c r="C35" s="114">
        <v>0.25</v>
      </c>
      <c r="D35" s="626">
        <f>MIN(B$40-SUM($D$34:D34),B35-A35)</f>
        <v>0</v>
      </c>
      <c r="E35" s="626">
        <f>MIN(C$40-SUM(E$34:E34),B35-A35)</f>
        <v>0</v>
      </c>
      <c r="F35" s="626">
        <f>MIN(D$40-SUM(F$34:F34),B35-A35)</f>
        <v>0</v>
      </c>
      <c r="I35" s="620">
        <v>8860</v>
      </c>
      <c r="J35" s="116">
        <v>13250</v>
      </c>
      <c r="K35" s="114">
        <v>0.25</v>
      </c>
      <c r="L35" s="626">
        <f>MIN(J$40-SUM($L$34:L34),J35-I35)</f>
        <v>0</v>
      </c>
      <c r="M35" s="626">
        <f>MIN(K$40-SUM(M$34:M34),J35-I35)</f>
        <v>0</v>
      </c>
      <c r="N35" s="626">
        <f>MIN(L$40-SUM(N$34:N34),J35-I35)</f>
        <v>0</v>
      </c>
    </row>
    <row r="36" spans="1:14" x14ac:dyDescent="0.25">
      <c r="A36" s="620">
        <v>13250</v>
      </c>
      <c r="B36" s="113">
        <v>23390</v>
      </c>
      <c r="C36" s="114">
        <v>0.4</v>
      </c>
      <c r="D36" s="626">
        <f>MIN(B$40-SUM($D$34:D35),B36-A36)</f>
        <v>0</v>
      </c>
      <c r="E36" s="626">
        <f>MIN(C$40-SUM(E$34:E35),B36-A36)</f>
        <v>0</v>
      </c>
      <c r="F36" s="626">
        <f>MIN(D$40-SUM(F$34:F35),B36-A36)</f>
        <v>0</v>
      </c>
      <c r="I36" s="620">
        <v>13250</v>
      </c>
      <c r="J36" s="113">
        <v>23390</v>
      </c>
      <c r="K36" s="114">
        <v>0.4</v>
      </c>
      <c r="L36" s="626">
        <f>MIN(J$40-SUM($L$34:L35),J36-I36)</f>
        <v>0</v>
      </c>
      <c r="M36" s="626">
        <f>MIN(K$40-SUM(M$34:M35),J36-I36)</f>
        <v>0</v>
      </c>
      <c r="N36" s="626">
        <f>MIN(L$40-SUM(N$34:N35),J36-I36)</f>
        <v>0</v>
      </c>
    </row>
    <row r="37" spans="1:14" x14ac:dyDescent="0.25">
      <c r="A37" s="620">
        <v>22390</v>
      </c>
      <c r="B37" s="113">
        <v>40480</v>
      </c>
      <c r="C37" s="114">
        <v>0.45</v>
      </c>
      <c r="D37" s="626">
        <f>MIN(B$40-SUM($D$34:D36),B37-A37)</f>
        <v>0</v>
      </c>
      <c r="E37" s="626">
        <f>MIN(C$40-SUM(E$34:E36),B37-A37)</f>
        <v>0</v>
      </c>
      <c r="F37" s="626">
        <f>MIN(D$40-SUM(F$34:F36),B37-A37)</f>
        <v>0</v>
      </c>
      <c r="I37" s="620">
        <v>22390</v>
      </c>
      <c r="J37" s="113">
        <v>40480</v>
      </c>
      <c r="K37" s="114">
        <v>0.45</v>
      </c>
      <c r="L37" s="626">
        <f>MIN(J$40-SUM($L$34:L36),J37-I37)</f>
        <v>0</v>
      </c>
      <c r="M37" s="626">
        <f>MIN(K$40-SUM(M$34:M36),J37-I37)</f>
        <v>0</v>
      </c>
      <c r="N37" s="626">
        <f>MIN(L$40-SUM(N$34:N36),J37-I37)</f>
        <v>0</v>
      </c>
    </row>
    <row r="38" spans="1:14" ht="13.8" thickBot="1" x14ac:dyDescent="0.3">
      <c r="A38" s="620">
        <v>40480</v>
      </c>
      <c r="B38" s="112">
        <v>0</v>
      </c>
      <c r="C38" s="114">
        <v>0.5</v>
      </c>
      <c r="D38" s="626">
        <f>B40-SUM(D34:D37)</f>
        <v>0</v>
      </c>
      <c r="E38" s="626">
        <f>C40-SUM(E34:E37)</f>
        <v>0</v>
      </c>
      <c r="F38" s="626">
        <f>D40-SUM(F34:F37)</f>
        <v>0</v>
      </c>
      <c r="I38" s="620">
        <v>40480</v>
      </c>
      <c r="J38" s="112">
        <v>0</v>
      </c>
      <c r="K38" s="114">
        <v>0.5</v>
      </c>
      <c r="L38" s="626">
        <f>J40-SUM(L34:L37)</f>
        <v>0</v>
      </c>
      <c r="M38" s="626">
        <f>K40-SUM(M34:M37)</f>
        <v>0</v>
      </c>
      <c r="N38" s="626">
        <f>L40-SUM(N34:N37)</f>
        <v>0</v>
      </c>
    </row>
    <row r="39" spans="1:14" ht="13.8" thickBot="1" x14ac:dyDescent="0.3">
      <c r="A39" s="524"/>
      <c r="B39" s="382" t="s">
        <v>191</v>
      </c>
      <c r="C39" s="383" t="s">
        <v>211</v>
      </c>
      <c r="D39" s="384" t="s">
        <v>215</v>
      </c>
      <c r="E39" s="621"/>
      <c r="I39" s="524"/>
      <c r="J39" s="382" t="s">
        <v>191</v>
      </c>
      <c r="K39" s="383" t="s">
        <v>211</v>
      </c>
      <c r="L39" s="384" t="s">
        <v>215</v>
      </c>
      <c r="M39" s="621"/>
    </row>
    <row r="40" spans="1:14" x14ac:dyDescent="0.25">
      <c r="A40" s="644" t="s">
        <v>295</v>
      </c>
      <c r="B40" s="389">
        <f>F27</f>
        <v>0</v>
      </c>
      <c r="C40" s="385">
        <f>M27</f>
        <v>0</v>
      </c>
      <c r="D40" s="386">
        <f>T27</f>
        <v>0</v>
      </c>
      <c r="E40" s="621"/>
      <c r="I40" s="644" t="s">
        <v>295</v>
      </c>
      <c r="J40" s="389">
        <f>F28</f>
        <v>0</v>
      </c>
      <c r="K40" s="385">
        <f>M28</f>
        <v>0</v>
      </c>
      <c r="L40" s="386">
        <f>T28</f>
        <v>0</v>
      </c>
      <c r="M40" s="621"/>
    </row>
    <row r="41" spans="1:14" x14ac:dyDescent="0.25">
      <c r="A41" s="645" t="s">
        <v>296</v>
      </c>
      <c r="B41" s="390">
        <f>SUMPRODUCT(C34:C38,D34:D38)</f>
        <v>0</v>
      </c>
      <c r="C41" s="390">
        <f>SUMPRODUCT(E34:E38,C34:C38)</f>
        <v>0</v>
      </c>
      <c r="D41" s="630">
        <f>SUMPRODUCT(C34:C38,F34:F38)</f>
        <v>0</v>
      </c>
      <c r="I41" s="645" t="s">
        <v>296</v>
      </c>
      <c r="J41" s="390">
        <f>SUMPRODUCT(K34:K38,L34:L38)</f>
        <v>0</v>
      </c>
      <c r="K41" s="390">
        <f>SUMPRODUCT(K34:K38,M34:M38)</f>
        <v>0</v>
      </c>
      <c r="L41" s="630">
        <f>SUMPRODUCT(K34:K38,N34:N38)</f>
        <v>0</v>
      </c>
    </row>
    <row r="42" spans="1:14" x14ac:dyDescent="0.25">
      <c r="A42" s="645" t="s">
        <v>297</v>
      </c>
      <c r="B42" s="390">
        <f>B40-B41</f>
        <v>0</v>
      </c>
      <c r="C42" s="390">
        <f>C40-C41</f>
        <v>0</v>
      </c>
      <c r="D42" s="392">
        <f>D40-D41</f>
        <v>0</v>
      </c>
      <c r="I42" s="645" t="s">
        <v>297</v>
      </c>
      <c r="J42" s="390">
        <f>J40-J41</f>
        <v>0</v>
      </c>
      <c r="K42" s="390">
        <f>K40-K41</f>
        <v>0</v>
      </c>
      <c r="L42" s="392">
        <f>L40-L41</f>
        <v>0</v>
      </c>
    </row>
    <row r="43" spans="1:14" x14ac:dyDescent="0.25">
      <c r="A43" s="645" t="s">
        <v>298</v>
      </c>
      <c r="B43" s="390">
        <f>B42/12</f>
        <v>0</v>
      </c>
      <c r="C43" s="390">
        <f>C42/12</f>
        <v>0</v>
      </c>
      <c r="D43" s="392">
        <f>D42/12</f>
        <v>0</v>
      </c>
      <c r="I43" s="645" t="s">
        <v>298</v>
      </c>
      <c r="J43" s="390">
        <f>J42/12</f>
        <v>0</v>
      </c>
      <c r="K43" s="390">
        <f>K42/12</f>
        <v>0</v>
      </c>
      <c r="L43" s="392">
        <f>L42/12</f>
        <v>0</v>
      </c>
    </row>
    <row r="44" spans="1:14" ht="13.8" thickBot="1" x14ac:dyDescent="0.3">
      <c r="A44" s="646" t="s">
        <v>299</v>
      </c>
      <c r="B44" s="391" t="e">
        <f>B41/B40</f>
        <v>#DIV/0!</v>
      </c>
      <c r="C44" s="391">
        <f>IFERROR(C41/C40,0)</f>
        <v>0</v>
      </c>
      <c r="D44" s="393">
        <f>IFERROR(D41/D40,0)</f>
        <v>0</v>
      </c>
      <c r="I44" s="646" t="s">
        <v>299</v>
      </c>
      <c r="J44" s="391" t="e">
        <f>J41/J40</f>
        <v>#DIV/0!</v>
      </c>
      <c r="K44" s="391">
        <f>IFERROR(K41/K40,0)</f>
        <v>0</v>
      </c>
      <c r="L44" s="393">
        <f>IFERROR(L41/L40,0)</f>
        <v>0</v>
      </c>
    </row>
    <row r="47" spans="1:14" ht="13.8" thickBot="1" x14ac:dyDescent="0.3"/>
    <row r="48" spans="1:14" ht="13.8" thickBot="1" x14ac:dyDescent="0.3">
      <c r="A48" s="690" t="s">
        <v>288</v>
      </c>
      <c r="B48" s="691"/>
      <c r="C48" s="691"/>
      <c r="D48" s="691"/>
      <c r="E48" s="691"/>
      <c r="F48" s="692"/>
    </row>
    <row r="49" spans="1:6" ht="40.200000000000003" thickBot="1" x14ac:dyDescent="0.3">
      <c r="A49" s="627" t="s">
        <v>290</v>
      </c>
      <c r="B49" s="628"/>
      <c r="C49" s="628" t="s">
        <v>291</v>
      </c>
      <c r="D49" s="629" t="s">
        <v>292</v>
      </c>
      <c r="E49" s="629" t="s">
        <v>293</v>
      </c>
      <c r="F49" s="629" t="s">
        <v>294</v>
      </c>
    </row>
    <row r="50" spans="1:6" x14ac:dyDescent="0.25">
      <c r="A50" s="619">
        <v>0</v>
      </c>
      <c r="B50" s="116">
        <v>8860</v>
      </c>
      <c r="C50" s="115">
        <v>0</v>
      </c>
      <c r="D50" s="625">
        <f>MIN(B56,$B50)</f>
        <v>0</v>
      </c>
      <c r="E50" s="625">
        <f>MIN(C56,$B50)</f>
        <v>0</v>
      </c>
      <c r="F50" s="625">
        <f>MIN(D56,$B50)</f>
        <v>0</v>
      </c>
    </row>
    <row r="51" spans="1:6" x14ac:dyDescent="0.25">
      <c r="A51" s="620">
        <v>8860</v>
      </c>
      <c r="B51" s="116">
        <v>13250</v>
      </c>
      <c r="C51" s="114">
        <v>0.25</v>
      </c>
      <c r="D51" s="626">
        <f>MIN(B56-SUM($D$50:D50),B51-A51)</f>
        <v>0</v>
      </c>
      <c r="E51" s="626">
        <f>MIN(C56-SUM(E$50:E50),B51-A51)</f>
        <v>0</v>
      </c>
      <c r="F51" s="626">
        <f>MIN(D56-SUM(F$50:F50),B51-A51)</f>
        <v>0</v>
      </c>
    </row>
    <row r="52" spans="1:6" x14ac:dyDescent="0.25">
      <c r="A52" s="620">
        <v>13250</v>
      </c>
      <c r="B52" s="113">
        <v>23390</v>
      </c>
      <c r="C52" s="114">
        <v>0.4</v>
      </c>
      <c r="D52" s="626">
        <f>MIN(B56-SUM($D$50:D51),B52-A52)</f>
        <v>0</v>
      </c>
      <c r="E52" s="626">
        <f>MIN(C56-SUM(E$50:E51),B52-A52)</f>
        <v>0</v>
      </c>
      <c r="F52" s="626">
        <f>MIN(D56-SUM(F$50:F51),B52-A52)</f>
        <v>0</v>
      </c>
    </row>
    <row r="53" spans="1:6" x14ac:dyDescent="0.25">
      <c r="A53" s="620">
        <v>22390</v>
      </c>
      <c r="B53" s="113">
        <v>40480</v>
      </c>
      <c r="C53" s="114">
        <v>0.45</v>
      </c>
      <c r="D53" s="626">
        <f>MIN(B56-SUM($D$50:D52),B53-A53)</f>
        <v>0</v>
      </c>
      <c r="E53" s="626">
        <f>MIN(C56-SUM(E$50:E52),B53-A53)</f>
        <v>0</v>
      </c>
      <c r="F53" s="626">
        <f>MIN(D56-SUM(F$50:F52),B53-A53)</f>
        <v>0</v>
      </c>
    </row>
    <row r="54" spans="1:6" ht="13.8" thickBot="1" x14ac:dyDescent="0.3">
      <c r="A54" s="620">
        <v>40480</v>
      </c>
      <c r="B54" s="112">
        <v>0</v>
      </c>
      <c r="C54" s="114">
        <v>0.5</v>
      </c>
      <c r="D54" s="626">
        <f>B56-SUM(D50:D53)</f>
        <v>0</v>
      </c>
      <c r="E54" s="626">
        <f>C56-SUM(E50:E53)</f>
        <v>0</v>
      </c>
      <c r="F54" s="626">
        <f>D56-SUM(F50:F53)</f>
        <v>0</v>
      </c>
    </row>
    <row r="55" spans="1:6" ht="13.8" thickBot="1" x14ac:dyDescent="0.3">
      <c r="A55" s="524"/>
      <c r="B55" s="382" t="s">
        <v>191</v>
      </c>
      <c r="C55" s="383" t="s">
        <v>211</v>
      </c>
      <c r="D55" s="384" t="s">
        <v>215</v>
      </c>
      <c r="E55" s="621"/>
    </row>
    <row r="56" spans="1:6" x14ac:dyDescent="0.25">
      <c r="A56" s="644" t="s">
        <v>295</v>
      </c>
      <c r="B56" s="389">
        <f>F29</f>
        <v>0</v>
      </c>
      <c r="C56" s="385">
        <f>M30</f>
        <v>0</v>
      </c>
      <c r="D56" s="386">
        <f>T29</f>
        <v>0</v>
      </c>
      <c r="E56" s="621"/>
    </row>
    <row r="57" spans="1:6" x14ac:dyDescent="0.25">
      <c r="A57" s="645" t="s">
        <v>296</v>
      </c>
      <c r="B57" s="390">
        <f>SUMPRODUCT(C50:C54,D50:D54)</f>
        <v>0</v>
      </c>
      <c r="C57" s="390">
        <f>SUMPRODUCT(E50:E54,C50:C54)</f>
        <v>0</v>
      </c>
      <c r="D57" s="630">
        <f>SUMPRODUCT(C50:C54,F50:F54)</f>
        <v>0</v>
      </c>
    </row>
    <row r="58" spans="1:6" x14ac:dyDescent="0.25">
      <c r="A58" s="645" t="s">
        <v>297</v>
      </c>
      <c r="B58" s="390">
        <f>B56-B57</f>
        <v>0</v>
      </c>
      <c r="C58" s="390">
        <f>C56-C57</f>
        <v>0</v>
      </c>
      <c r="D58" s="392">
        <f>D56-D57</f>
        <v>0</v>
      </c>
    </row>
    <row r="59" spans="1:6" x14ac:dyDescent="0.25">
      <c r="A59" s="645" t="s">
        <v>298</v>
      </c>
      <c r="B59" s="390">
        <f>B58/12</f>
        <v>0</v>
      </c>
      <c r="C59" s="390">
        <f>C58/12</f>
        <v>0</v>
      </c>
      <c r="D59" s="392">
        <f>D58/12</f>
        <v>0</v>
      </c>
    </row>
    <row r="60" spans="1:6" ht="13.8" thickBot="1" x14ac:dyDescent="0.3">
      <c r="A60" s="646" t="s">
        <v>299</v>
      </c>
      <c r="B60" s="391" t="e">
        <f>B57/B56</f>
        <v>#DIV/0!</v>
      </c>
      <c r="C60" s="391">
        <f>IFERROR(C57/C56,0)</f>
        <v>0</v>
      </c>
      <c r="D60" s="393">
        <f>IFERROR(D57/D56,0)</f>
        <v>0</v>
      </c>
    </row>
  </sheetData>
  <mergeCells count="6">
    <mergeCell ref="A48:F48"/>
    <mergeCell ref="I32:N32"/>
    <mergeCell ref="B25:H25"/>
    <mergeCell ref="I25:O25"/>
    <mergeCell ref="P25:V25"/>
    <mergeCell ref="A32:F32"/>
  </mergeCells>
  <phoneticPr fontId="52" type="noConversion"/>
  <dataValidations count="2">
    <dataValidation type="list" allowBlank="1" showInputMessage="1" showErrorMessage="1" sqref="E5:E13 I5:I13 G5:G13" xr:uid="{00000000-0002-0000-0700-000000000000}">
      <formula1>"0,1,2,3,4,5,6,7,8,9,10,11,12"</formula1>
    </dataValidation>
    <dataValidation allowBlank="1" showInputMessage="1" showErrorMessage="1" promptTitle="mois" sqref="N31" xr:uid="{00000000-0002-0000-0700-000001000000}"/>
  </dataValidations>
  <pageMargins left="0.70866141732283472" right="0.70866141732283472" top="0.74803149606299213" bottom="0.74803149606299213" header="0.31496062992125984" footer="0.31496062992125984"/>
  <pageSetup paperSize="9" scale="50" orientation="landscape" horizontalDpi="300" verticalDpi="300" r:id="rId1"/>
  <colBreaks count="2" manualBreakCount="2">
    <brk id="8" max="1048575" man="1"/>
    <brk id="15" max="104857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A1:G102"/>
  <sheetViews>
    <sheetView zoomScaleSheetLayoutView="100" workbookViewId="0">
      <selection activeCell="J19" sqref="A1:XFD1048576"/>
    </sheetView>
  </sheetViews>
  <sheetFormatPr defaultColWidth="11.44140625" defaultRowHeight="13.2" x14ac:dyDescent="0.25"/>
  <cols>
    <col min="1" max="1" width="28.6640625" style="150" customWidth="1"/>
    <col min="2" max="2" width="11.88671875" style="150" bestFit="1" customWidth="1"/>
    <col min="3" max="3" width="11.44140625" style="150"/>
    <col min="4" max="4" width="11.88671875" style="150" bestFit="1" customWidth="1"/>
    <col min="5" max="6" width="11.88671875" style="150" customWidth="1"/>
    <col min="7" max="16384" width="11.44140625" style="150"/>
  </cols>
  <sheetData>
    <row r="1" spans="1:7" ht="16.2" x14ac:dyDescent="0.35">
      <c r="A1" s="149" t="s">
        <v>264</v>
      </c>
    </row>
    <row r="3" spans="1:7" s="155" customFormat="1" ht="32.25" customHeight="1" x14ac:dyDescent="0.25">
      <c r="A3" s="156" t="s">
        <v>57</v>
      </c>
      <c r="B3" s="638" t="s">
        <v>240</v>
      </c>
      <c r="C3" s="638" t="s">
        <v>241</v>
      </c>
      <c r="D3" s="638" t="s">
        <v>242</v>
      </c>
      <c r="E3" s="638" t="s">
        <v>243</v>
      </c>
      <c r="F3" s="638" t="s">
        <v>244</v>
      </c>
      <c r="G3" s="638" t="s">
        <v>245</v>
      </c>
    </row>
    <row r="4" spans="1:7" x14ac:dyDescent="0.25">
      <c r="A4" s="603" t="s">
        <v>248</v>
      </c>
      <c r="B4" s="602">
        <v>0</v>
      </c>
      <c r="C4" s="604">
        <v>0</v>
      </c>
      <c r="D4" s="606">
        <f>B4*C4</f>
        <v>0</v>
      </c>
      <c r="E4" s="639">
        <v>1.21</v>
      </c>
      <c r="F4" s="606">
        <f>B4*C4*E4</f>
        <v>0</v>
      </c>
      <c r="G4" s="605"/>
    </row>
    <row r="5" spans="1:7" x14ac:dyDescent="0.25">
      <c r="A5" s="603" t="s">
        <v>248</v>
      </c>
      <c r="B5" s="602">
        <v>0</v>
      </c>
      <c r="C5" s="604">
        <v>0</v>
      </c>
      <c r="D5" s="606">
        <f t="shared" ref="D5:D28" si="0">B5*C5</f>
        <v>0</v>
      </c>
      <c r="E5" s="639">
        <v>1.21</v>
      </c>
      <c r="F5" s="606">
        <f t="shared" ref="F5:F28" si="1">B5*C5*E5</f>
        <v>0</v>
      </c>
      <c r="G5" s="605"/>
    </row>
    <row r="6" spans="1:7" x14ac:dyDescent="0.25">
      <c r="A6" s="603" t="s">
        <v>248</v>
      </c>
      <c r="B6" s="602"/>
      <c r="C6" s="604"/>
      <c r="D6" s="606">
        <f>B6*C6</f>
        <v>0</v>
      </c>
      <c r="E6" s="639"/>
      <c r="F6" s="606">
        <f t="shared" si="1"/>
        <v>0</v>
      </c>
      <c r="G6" s="605"/>
    </row>
    <row r="7" spans="1:7" x14ac:dyDescent="0.25">
      <c r="A7" s="603" t="s">
        <v>248</v>
      </c>
      <c r="B7" s="602"/>
      <c r="C7" s="604"/>
      <c r="D7" s="606">
        <f t="shared" si="0"/>
        <v>0</v>
      </c>
      <c r="E7" s="639"/>
      <c r="F7" s="606">
        <f t="shared" si="1"/>
        <v>0</v>
      </c>
      <c r="G7" s="605"/>
    </row>
    <row r="8" spans="1:7" x14ac:dyDescent="0.25">
      <c r="A8" s="603" t="s">
        <v>248</v>
      </c>
      <c r="B8" s="602"/>
      <c r="C8" s="604"/>
      <c r="D8" s="606">
        <f t="shared" si="0"/>
        <v>0</v>
      </c>
      <c r="E8" s="639"/>
      <c r="F8" s="606">
        <f t="shared" si="1"/>
        <v>0</v>
      </c>
      <c r="G8" s="605"/>
    </row>
    <row r="9" spans="1:7" x14ac:dyDescent="0.25">
      <c r="A9" s="603" t="s">
        <v>248</v>
      </c>
      <c r="B9" s="602"/>
      <c r="C9" s="604"/>
      <c r="D9" s="606">
        <f t="shared" si="0"/>
        <v>0</v>
      </c>
      <c r="E9" s="639"/>
      <c r="F9" s="606">
        <f t="shared" si="1"/>
        <v>0</v>
      </c>
      <c r="G9" s="605"/>
    </row>
    <row r="10" spans="1:7" x14ac:dyDescent="0.25">
      <c r="A10" s="603" t="s">
        <v>248</v>
      </c>
      <c r="B10" s="602"/>
      <c r="C10" s="604"/>
      <c r="D10" s="606">
        <f t="shared" si="0"/>
        <v>0</v>
      </c>
      <c r="E10" s="639"/>
      <c r="F10" s="606">
        <f t="shared" si="1"/>
        <v>0</v>
      </c>
      <c r="G10" s="605"/>
    </row>
    <row r="11" spans="1:7" x14ac:dyDescent="0.25">
      <c r="A11" s="603" t="s">
        <v>248</v>
      </c>
      <c r="B11" s="602"/>
      <c r="C11" s="604"/>
      <c r="D11" s="606">
        <f t="shared" si="0"/>
        <v>0</v>
      </c>
      <c r="E11" s="639"/>
      <c r="F11" s="606">
        <f t="shared" si="1"/>
        <v>0</v>
      </c>
      <c r="G11" s="605"/>
    </row>
    <row r="12" spans="1:7" x14ac:dyDescent="0.25">
      <c r="A12" s="603" t="s">
        <v>248</v>
      </c>
      <c r="B12" s="602"/>
      <c r="C12" s="604"/>
      <c r="D12" s="606">
        <f t="shared" si="0"/>
        <v>0</v>
      </c>
      <c r="E12" s="639"/>
      <c r="F12" s="606">
        <f t="shared" si="1"/>
        <v>0</v>
      </c>
      <c r="G12" s="605"/>
    </row>
    <row r="13" spans="1:7" x14ac:dyDescent="0.25">
      <c r="A13" s="603" t="s">
        <v>248</v>
      </c>
      <c r="B13" s="602"/>
      <c r="C13" s="604"/>
      <c r="D13" s="606">
        <f t="shared" si="0"/>
        <v>0</v>
      </c>
      <c r="E13" s="639"/>
      <c r="F13" s="606">
        <f t="shared" si="1"/>
        <v>0</v>
      </c>
      <c r="G13" s="605"/>
    </row>
    <row r="14" spans="1:7" x14ac:dyDescent="0.25">
      <c r="A14" s="603" t="s">
        <v>248</v>
      </c>
      <c r="B14" s="602"/>
      <c r="C14" s="604"/>
      <c r="D14" s="606">
        <f t="shared" si="0"/>
        <v>0</v>
      </c>
      <c r="E14" s="639"/>
      <c r="F14" s="606">
        <f t="shared" si="1"/>
        <v>0</v>
      </c>
      <c r="G14" s="605"/>
    </row>
    <row r="15" spans="1:7" x14ac:dyDescent="0.25">
      <c r="A15" s="603" t="s">
        <v>248</v>
      </c>
      <c r="B15" s="602"/>
      <c r="C15" s="604"/>
      <c r="D15" s="606">
        <f t="shared" si="0"/>
        <v>0</v>
      </c>
      <c r="E15" s="639"/>
      <c r="F15" s="606">
        <f t="shared" si="1"/>
        <v>0</v>
      </c>
      <c r="G15" s="605"/>
    </row>
    <row r="16" spans="1:7" x14ac:dyDescent="0.25">
      <c r="A16" s="603" t="s">
        <v>248</v>
      </c>
      <c r="B16" s="602"/>
      <c r="C16" s="604"/>
      <c r="D16" s="606">
        <f t="shared" si="0"/>
        <v>0</v>
      </c>
      <c r="E16" s="639"/>
      <c r="F16" s="606">
        <f t="shared" si="1"/>
        <v>0</v>
      </c>
      <c r="G16" s="605"/>
    </row>
    <row r="17" spans="1:7" x14ac:dyDescent="0.25">
      <c r="A17" s="603" t="s">
        <v>248</v>
      </c>
      <c r="B17" s="602"/>
      <c r="C17" s="604"/>
      <c r="D17" s="606">
        <f t="shared" si="0"/>
        <v>0</v>
      </c>
      <c r="E17" s="639"/>
      <c r="F17" s="606">
        <f t="shared" si="1"/>
        <v>0</v>
      </c>
      <c r="G17" s="605"/>
    </row>
    <row r="18" spans="1:7" x14ac:dyDescent="0.25">
      <c r="A18" s="603" t="s">
        <v>248</v>
      </c>
      <c r="B18" s="602"/>
      <c r="C18" s="604"/>
      <c r="D18" s="606">
        <f t="shared" ref="D18:D19" si="2">B18*C18</f>
        <v>0</v>
      </c>
      <c r="E18" s="639"/>
      <c r="F18" s="606">
        <f t="shared" ref="F18:F19" si="3">B18*C18*E18</f>
        <v>0</v>
      </c>
      <c r="G18" s="605"/>
    </row>
    <row r="19" spans="1:7" x14ac:dyDescent="0.25">
      <c r="A19" s="603" t="s">
        <v>248</v>
      </c>
      <c r="B19" s="602"/>
      <c r="C19" s="604"/>
      <c r="D19" s="606">
        <f t="shared" si="2"/>
        <v>0</v>
      </c>
      <c r="E19" s="639"/>
      <c r="F19" s="606">
        <f t="shared" si="3"/>
        <v>0</v>
      </c>
      <c r="G19" s="605"/>
    </row>
    <row r="20" spans="1:7" x14ac:dyDescent="0.25">
      <c r="A20" s="603" t="s">
        <v>248</v>
      </c>
      <c r="B20" s="602"/>
      <c r="C20" s="604"/>
      <c r="D20" s="606">
        <f t="shared" si="0"/>
        <v>0</v>
      </c>
      <c r="E20" s="639"/>
      <c r="F20" s="606">
        <f t="shared" si="1"/>
        <v>0</v>
      </c>
      <c r="G20" s="605"/>
    </row>
    <row r="21" spans="1:7" x14ac:dyDescent="0.25">
      <c r="A21" s="603" t="s">
        <v>248</v>
      </c>
      <c r="B21" s="602"/>
      <c r="C21" s="604"/>
      <c r="D21" s="606">
        <f t="shared" si="0"/>
        <v>0</v>
      </c>
      <c r="E21" s="639"/>
      <c r="F21" s="606">
        <f t="shared" si="1"/>
        <v>0</v>
      </c>
      <c r="G21" s="605"/>
    </row>
    <row r="22" spans="1:7" x14ac:dyDescent="0.25">
      <c r="A22" s="603" t="s">
        <v>248</v>
      </c>
      <c r="B22" s="602"/>
      <c r="C22" s="604"/>
      <c r="D22" s="606">
        <f t="shared" si="0"/>
        <v>0</v>
      </c>
      <c r="E22" s="639"/>
      <c r="F22" s="606">
        <f t="shared" si="1"/>
        <v>0</v>
      </c>
      <c r="G22" s="605"/>
    </row>
    <row r="23" spans="1:7" x14ac:dyDescent="0.25">
      <c r="A23" s="603" t="s">
        <v>248</v>
      </c>
      <c r="B23" s="602"/>
      <c r="C23" s="604"/>
      <c r="D23" s="606">
        <f t="shared" si="0"/>
        <v>0</v>
      </c>
      <c r="E23" s="639"/>
      <c r="F23" s="606">
        <f t="shared" si="1"/>
        <v>0</v>
      </c>
      <c r="G23" s="605"/>
    </row>
    <row r="24" spans="1:7" x14ac:dyDescent="0.25">
      <c r="A24" s="603" t="s">
        <v>248</v>
      </c>
      <c r="B24" s="602"/>
      <c r="C24" s="604"/>
      <c r="D24" s="606">
        <f t="shared" si="0"/>
        <v>0</v>
      </c>
      <c r="E24" s="639"/>
      <c r="F24" s="606">
        <f t="shared" si="1"/>
        <v>0</v>
      </c>
      <c r="G24" s="605"/>
    </row>
    <row r="25" spans="1:7" x14ac:dyDescent="0.25">
      <c r="A25" s="603" t="s">
        <v>248</v>
      </c>
      <c r="B25" s="602"/>
      <c r="C25" s="604"/>
      <c r="D25" s="606">
        <f t="shared" si="0"/>
        <v>0</v>
      </c>
      <c r="E25" s="639"/>
      <c r="F25" s="606">
        <f t="shared" si="1"/>
        <v>0</v>
      </c>
      <c r="G25" s="605"/>
    </row>
    <row r="26" spans="1:7" x14ac:dyDescent="0.25">
      <c r="A26" s="603" t="s">
        <v>248</v>
      </c>
      <c r="B26" s="602"/>
      <c r="C26" s="604"/>
      <c r="D26" s="606">
        <f t="shared" si="0"/>
        <v>0</v>
      </c>
      <c r="E26" s="639"/>
      <c r="F26" s="606">
        <f t="shared" si="1"/>
        <v>0</v>
      </c>
      <c r="G26" s="605"/>
    </row>
    <row r="27" spans="1:7" x14ac:dyDescent="0.25">
      <c r="A27" s="603" t="s">
        <v>248</v>
      </c>
      <c r="B27" s="602"/>
      <c r="C27" s="604"/>
      <c r="D27" s="606">
        <f t="shared" si="0"/>
        <v>0</v>
      </c>
      <c r="E27" s="639"/>
      <c r="F27" s="606">
        <f t="shared" si="1"/>
        <v>0</v>
      </c>
      <c r="G27" s="605"/>
    </row>
    <row r="28" spans="1:7" x14ac:dyDescent="0.25">
      <c r="A28" s="153" t="s">
        <v>248</v>
      </c>
      <c r="B28" s="152"/>
      <c r="C28" s="154"/>
      <c r="D28" s="159">
        <f t="shared" si="0"/>
        <v>0</v>
      </c>
      <c r="E28" s="640"/>
      <c r="F28" s="606">
        <f t="shared" si="1"/>
        <v>0</v>
      </c>
      <c r="G28" s="158"/>
    </row>
    <row r="29" spans="1:7" x14ac:dyDescent="0.25">
      <c r="A29" s="151" t="s">
        <v>249</v>
      </c>
      <c r="D29" s="160">
        <f>SUM(D4:D28)</f>
        <v>0</v>
      </c>
      <c r="F29" s="160">
        <f>SUM(F4:F28)</f>
        <v>0</v>
      </c>
    </row>
    <row r="35" spans="2:2" ht="25.8" x14ac:dyDescent="0.5">
      <c r="B35" s="365"/>
    </row>
    <row r="36" spans="2:2" ht="25.8" x14ac:dyDescent="0.5">
      <c r="B36" s="365"/>
    </row>
    <row r="37" spans="2:2" ht="25.8" x14ac:dyDescent="0.5">
      <c r="B37" s="365"/>
    </row>
    <row r="38" spans="2:2" ht="25.8" x14ac:dyDescent="0.5">
      <c r="B38" s="365"/>
    </row>
    <row r="39" spans="2:2" ht="25.8" x14ac:dyDescent="0.5">
      <c r="B39" s="365"/>
    </row>
    <row r="40" spans="2:2" ht="25.8" x14ac:dyDescent="0.5">
      <c r="B40" s="365"/>
    </row>
    <row r="41" spans="2:2" ht="25.8" x14ac:dyDescent="0.5">
      <c r="B41" s="365"/>
    </row>
    <row r="42" spans="2:2" ht="25.8" x14ac:dyDescent="0.5">
      <c r="B42" s="365"/>
    </row>
    <row r="43" spans="2:2" ht="25.8" x14ac:dyDescent="0.5">
      <c r="B43" s="365"/>
    </row>
    <row r="44" spans="2:2" ht="25.8" x14ac:dyDescent="0.5">
      <c r="B44" s="365"/>
    </row>
    <row r="45" spans="2:2" ht="25.8" x14ac:dyDescent="0.5">
      <c r="B45" s="365"/>
    </row>
    <row r="46" spans="2:2" ht="25.8" x14ac:dyDescent="0.5">
      <c r="B46" s="365"/>
    </row>
    <row r="47" spans="2:2" ht="25.8" x14ac:dyDescent="0.5">
      <c r="B47" s="365"/>
    </row>
    <row r="48" spans="2:2" ht="25.8" x14ac:dyDescent="0.5">
      <c r="B48" s="365"/>
    </row>
    <row r="49" spans="2:2" ht="25.8" x14ac:dyDescent="0.5">
      <c r="B49" s="365"/>
    </row>
    <row r="50" spans="2:2" ht="25.8" x14ac:dyDescent="0.5">
      <c r="B50" s="365"/>
    </row>
    <row r="51" spans="2:2" ht="25.8" x14ac:dyDescent="0.5">
      <c r="B51" s="365"/>
    </row>
    <row r="93" spans="4:4" ht="13.8" x14ac:dyDescent="0.3">
      <c r="D93" s="183"/>
    </row>
    <row r="94" spans="4:4" ht="13.8" x14ac:dyDescent="0.3">
      <c r="D94" s="183" t="s">
        <v>218</v>
      </c>
    </row>
    <row r="95" spans="4:4" ht="13.8" x14ac:dyDescent="0.3">
      <c r="D95" s="183"/>
    </row>
    <row r="96" spans="4:4" ht="13.8" x14ac:dyDescent="0.3">
      <c r="D96" s="364">
        <v>1</v>
      </c>
    </row>
    <row r="97" spans="4:4" ht="13.8" x14ac:dyDescent="0.3">
      <c r="D97" s="364">
        <v>1.06</v>
      </c>
    </row>
    <row r="98" spans="4:4" ht="13.8" x14ac:dyDescent="0.3">
      <c r="D98" s="364">
        <v>1.1200000000000001</v>
      </c>
    </row>
    <row r="99" spans="4:4" ht="13.8" x14ac:dyDescent="0.3">
      <c r="D99" s="364">
        <v>1.21</v>
      </c>
    </row>
    <row r="100" spans="4:4" ht="13.8" x14ac:dyDescent="0.3">
      <c r="D100" s="339"/>
    </row>
    <row r="101" spans="4:4" ht="13.8" x14ac:dyDescent="0.3">
      <c r="D101" s="183"/>
    </row>
    <row r="102" spans="4:4" ht="13.8" x14ac:dyDescent="0.3">
      <c r="D102" s="183"/>
    </row>
  </sheetData>
  <dataValidations count="2">
    <dataValidation type="list" allowBlank="1" showInputMessage="1" showErrorMessage="1" sqref="E4:E28" xr:uid="{00000000-0002-0000-0800-000000000000}">
      <formula1>$D$96:$D$99</formula1>
    </dataValidation>
    <dataValidation type="list" allowBlank="1" showInputMessage="1" showErrorMessage="1" sqref="G4:G28" xr:uid="{00000000-0002-0000-0800-000001000000}">
      <formula1>"ok,à fournir"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6654BC0ED9548E4990D39459A45BF7E900516CF0C4E9F0294A9AD10272F73CA840" ma:contentTypeVersion="5" ma:contentTypeDescription="" ma:contentTypeScope="" ma:versionID="d9423dcc93ea471499d1de4f312fb912">
  <xsd:schema xmlns:xsd="http://www.w3.org/2001/XMLSchema" xmlns:xs="http://www.w3.org/2001/XMLSchema" xmlns:p="http://schemas.microsoft.com/office/2006/metadata/properties" xmlns:ns2="db60601b-3278-4a86-9647-8ca5a98c271f" targetNamespace="http://schemas.microsoft.com/office/2006/metadata/properties" ma:root="true" ma:fieldsID="05ec4f82d311cddf2a88c125579f4ccb" ns2:_="">
    <xsd:import namespace="db60601b-3278-4a86-9647-8ca5a98c271f"/>
    <xsd:element name="properties">
      <xsd:complexType>
        <xsd:sequence>
          <xsd:element name="documentManagement">
            <xsd:complexType>
              <xsd:all>
                <xsd:element ref="ns2:Nature" minOccurs="0"/>
                <xsd:element ref="ns2:Quoi" minOccurs="0"/>
                <xsd:element ref="ns2:Dat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60601b-3278-4a86-9647-8ca5a98c271f" elementFormDefault="qualified">
    <xsd:import namespace="http://schemas.microsoft.com/office/2006/documentManagement/types"/>
    <xsd:import namespace="http://schemas.microsoft.com/office/infopath/2007/PartnerControls"/>
    <xsd:element name="Nature" ma:index="8" nillable="true" ma:displayName="Nature" ma:description="Bus déplacement équipes belges" ma:format="Dropdown" ma:internalName="Nature">
      <xsd:simpleType>
        <xsd:restriction base="dms:Choice">
          <xsd:enumeration value="Choix 1]Bus déplacement équipes belges;]A;Choix 2]Bus déplacement équipes françaises;]A"/>
        </xsd:restriction>
      </xsd:simpleType>
    </xsd:element>
    <xsd:element name="Quoi" ma:index="9" nillable="true" ma:displayName="Quoi" ma:format="Dropdown" ma:internalName="Quoi">
      <xsd:simpleType>
        <xsd:restriction base="dms:Text">
          <xsd:maxLength value="255"/>
        </xsd:restriction>
      </xsd:simpleType>
    </xsd:element>
    <xsd:element name="Date" ma:index="10" nillable="true" ma:displayName="Date" ma:format="DateOnly" ma:internalName="Date">
      <xsd:simpleType>
        <xsd:restriction base="dms:DateTime"/>
      </xsd:simpleType>
    </xsd:element>
    <xsd:element name="_Flow_SignoffStatus" ma:index="11" nillable="true" ma:displayName="État de validation" ma:internalName="_x00c9_tat_x0020_de_x0020_validat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Quoi xmlns="db60601b-3278-4a86-9647-8ca5a98c271f" xsi:nil="true"/>
    <Date xmlns="db60601b-3278-4a86-9647-8ca5a98c271f" xsi:nil="true"/>
    <Nature xmlns="db60601b-3278-4a86-9647-8ca5a98c271f" xsi:nil="true"/>
    <_Flow_SignoffStatus xmlns="db60601b-3278-4a86-9647-8ca5a98c271f" xsi:nil="true"/>
  </documentManagement>
</p:properties>
</file>

<file path=customXml/itemProps1.xml><?xml version="1.0" encoding="utf-8"?>
<ds:datastoreItem xmlns:ds="http://schemas.openxmlformats.org/officeDocument/2006/customXml" ds:itemID="{028C3A2F-D22E-45FA-8B11-B85D3608D8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60601b-3278-4a86-9647-8ca5a98c27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02DD27-5159-4452-AD05-3DC776EB2C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839CAE-C99C-4997-8D64-B1D510FDB627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db60601b-3278-4a86-9647-8ca5a98c271f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17</vt:i4>
      </vt:variant>
    </vt:vector>
  </HeadingPairs>
  <TitlesOfParts>
    <vt:vector size="40" baseType="lpstr">
      <vt:lpstr>Mode d'emploi</vt:lpstr>
      <vt:lpstr>Affectation</vt:lpstr>
      <vt:lpstr>Bilan</vt:lpstr>
      <vt:lpstr>Résultat</vt:lpstr>
      <vt:lpstr>Ventes</vt:lpstr>
      <vt:lpstr>Investissements</vt:lpstr>
      <vt:lpstr>Détails investissements</vt:lpstr>
      <vt:lpstr>RH</vt:lpstr>
      <vt:lpstr>Détails Stock</vt:lpstr>
      <vt:lpstr>Trésorerie AN 1</vt:lpstr>
      <vt:lpstr>Trésorerie AN 2</vt:lpstr>
      <vt:lpstr>Trésorerie AN 3</vt:lpstr>
      <vt:lpstr>TVA AN 1</vt:lpstr>
      <vt:lpstr>TVA AN 2</vt:lpstr>
      <vt:lpstr>TVA AN 3</vt:lpstr>
      <vt:lpstr>Données emprunt</vt:lpstr>
      <vt:lpstr>Amortissement crédit1</vt:lpstr>
      <vt:lpstr>Amortissement crédit 2</vt:lpstr>
      <vt:lpstr>Amortissement crédit 3</vt:lpstr>
      <vt:lpstr>Amortissement leasing</vt:lpstr>
      <vt:lpstr>Prévision des ventes</vt:lpstr>
      <vt:lpstr>Prévision des couts</vt:lpstr>
      <vt:lpstr>Investissements prévisions</vt:lpstr>
      <vt:lpstr>Affectation!Print_Area</vt:lpstr>
      <vt:lpstr>'Amortissement crédit1'!Print_Area</vt:lpstr>
      <vt:lpstr>'Amortissement leasing'!Print_Area</vt:lpstr>
      <vt:lpstr>Bilan!Print_Area</vt:lpstr>
      <vt:lpstr>'Détails investissements'!Print_Area</vt:lpstr>
      <vt:lpstr>'Détails Stock'!Print_Area</vt:lpstr>
      <vt:lpstr>'Données emprunt'!Print_Area</vt:lpstr>
      <vt:lpstr>Investissements!Print_Area</vt:lpstr>
      <vt:lpstr>'Mode d''emploi'!Print_Area</vt:lpstr>
      <vt:lpstr>Résultat!Print_Area</vt:lpstr>
      <vt:lpstr>'Trésorerie AN 1'!Print_Area</vt:lpstr>
      <vt:lpstr>'Trésorerie AN 2'!Print_Area</vt:lpstr>
      <vt:lpstr>'Trésorerie AN 3'!Print_Area</vt:lpstr>
      <vt:lpstr>'TVA AN 1'!Print_Area</vt:lpstr>
      <vt:lpstr>'TVA AN 2'!Print_Area</vt:lpstr>
      <vt:lpstr>'TVA AN 3'!Print_Area</vt:lpstr>
      <vt:lpstr>Ventes!Print_Area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Joris Caroline</dc:creator>
  <cp:keywords/>
  <dc:description/>
  <cp:lastModifiedBy>Christophe Heyvaert</cp:lastModifiedBy>
  <cp:revision/>
  <dcterms:created xsi:type="dcterms:W3CDTF">2018-01-12T15:52:12Z</dcterms:created>
  <dcterms:modified xsi:type="dcterms:W3CDTF">2020-10-22T13:47:59Z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3492b107-a679-44fe-9b35-bd14649a07c3</vt:lpwstr>
  </property>
  <property fmtid="{D5CDD505-2E9C-101B-9397-08002B2CF9AE}" pid="3" name="ContentTypeId">
    <vt:lpwstr>0x0101006654BC0ED9548E4990D39459A45BF7E900516CF0C4E9F0294A9AD10272F73CA840</vt:lpwstr>
  </property>
  <property fmtid="{D5CDD505-2E9C-101B-9397-08002B2CF9AE}" pid="4" name="URL">
    <vt:lpwstr/>
  </property>
  <property fmtid="{D5CDD505-2E9C-101B-9397-08002B2CF9AE}" pid="5" name="DocumentSetDescription">
    <vt:lpwstr/>
  </property>
  <property fmtid="{D5CDD505-2E9C-101B-9397-08002B2CF9AE}" pid="6" name="AuthorIds_UIVersion_18">
    <vt:lpwstr>13</vt:lpwstr>
  </property>
</Properties>
</file>